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D:\Gigabyte\Documents\Prefeitura Municipal de Itaquiraí\Projetos\SECRETARIA DE OBRAS\2020\Pista de skate - 2020\LICITAÇÃO\"/>
    </mc:Choice>
  </mc:AlternateContent>
  <bookViews>
    <workbookView xWindow="0" yWindow="0" windowWidth="23040" windowHeight="8328" tabRatio="896" activeTab="5"/>
  </bookViews>
  <sheets>
    <sheet name="RESUMO" sheetId="26" r:id="rId1"/>
    <sheet name="PLANILHA ORÇAMENTÁRIA" sheetId="8" r:id="rId2"/>
    <sheet name="MEMÓRIA DE CALCULO" sheetId="29" r:id="rId3"/>
    <sheet name="COMPOSIÇÃO" sheetId="15" r:id="rId4"/>
    <sheet name="FÍSICO-FINANCEIRO" sheetId="13" r:id="rId5"/>
    <sheet name="BDI BASE" sheetId="22" r:id="rId6"/>
  </sheets>
  <externalReferences>
    <externalReference r:id="rId7"/>
    <externalReference r:id="rId8"/>
  </externalReferences>
  <definedNames>
    <definedName name="_xlnm._FilterDatabase" localSheetId="3" hidden="1">COMPOSIÇÃO!$A$11:$G$11</definedName>
    <definedName name="_xlnm._FilterDatabase" localSheetId="2" hidden="1">'MEMÓRIA DE CALCULO'!$B$12:$I$117</definedName>
    <definedName name="_xlnm._FilterDatabase" localSheetId="1" hidden="1">'PLANILHA ORÇAMENTÁRIA'!$B$12:$I$91</definedName>
    <definedName name="_xlnm.Print_Area" localSheetId="5">'BDI BASE'!$A$1:$S$43</definedName>
    <definedName name="_xlnm.Print_Area" localSheetId="3">COMPOSIÇÃO!$A$2:$G$74</definedName>
    <definedName name="_xlnm.Print_Area" localSheetId="4">'FÍSICO-FINANCEIRO'!$A$1:$L$96</definedName>
    <definedName name="_xlnm.Print_Area" localSheetId="2">'MEMÓRIA DE CALCULO'!$A$1:$I$127</definedName>
    <definedName name="_xlnm.Print_Area" localSheetId="1">'PLANILHA ORÇAMENTÁRIA'!$A$1:$I$102</definedName>
    <definedName name="_xlnm.Print_Area" localSheetId="0">RESUMO!$A$1:$E$87</definedName>
    <definedName name="CREONOAOAOAOA" localSheetId="2">#REF!</definedName>
    <definedName name="CREONOAOAOAOA">#REF!</definedName>
    <definedName name="Print_Area" localSheetId="4">'FÍSICO-FINANCEIRO'!$A$2:$I$74</definedName>
    <definedName name="Print_Area" localSheetId="2">'MEMÓRIA DE CALCULO'!$A$1:$I$115</definedName>
    <definedName name="Print_Area" localSheetId="1">'PLANILHA ORÇAMENTÁRIA'!$A$1:$I$87</definedName>
    <definedName name="Print_Area_MI" localSheetId="3">#REF!</definedName>
    <definedName name="Print_Area_MI" localSheetId="2">#REF!</definedName>
    <definedName name="Print_Area_MI" localSheetId="0">#REF!</definedName>
    <definedName name="Print_Area_MI">#REF!</definedName>
    <definedName name="Print_Titles" localSheetId="2">'MEMÓRIA DE CALCULO'!$1:$11</definedName>
    <definedName name="Print_Titles" localSheetId="1">'PLANILHA ORÇAMENTÁRIA'!$1:$12</definedName>
    <definedName name="_xlnm.Print_Titles" localSheetId="4">'FÍSICO-FINANCEIRO'!$9:$11</definedName>
    <definedName name="_xlnm.Print_Titles" localSheetId="2">'MEMÓRIA DE CALCULO'!$1:$11</definedName>
    <definedName name="_xlnm.Print_Titles" localSheetId="1">'PLANILHA ORÇAMENTÁRIA'!$1:$11</definedName>
    <definedName name="_xlnm.Print_Titles" localSheetId="0">RESUMO!$1:$13</definedName>
    <definedName name="UN" localSheetId="0">'[1]ORÇ. PRAÇ'!$F$81</definedName>
    <definedName name="UN">'[2]ORÇ. PRAÇ'!$F$81</definedName>
  </definedNames>
  <calcPr calcId="162913"/>
</workbook>
</file>

<file path=xl/calcChain.xml><?xml version="1.0" encoding="utf-8"?>
<calcChain xmlns="http://schemas.openxmlformats.org/spreadsheetml/2006/main">
  <c r="I89" i="8" l="1"/>
  <c r="H85" i="8"/>
  <c r="I83" i="8"/>
  <c r="H83" i="8"/>
  <c r="I79" i="8"/>
  <c r="I77" i="8"/>
  <c r="I75" i="8"/>
  <c r="I74" i="8"/>
  <c r="H74" i="8"/>
  <c r="H70" i="8"/>
  <c r="I69" i="8"/>
  <c r="I60" i="8"/>
  <c r="H60" i="8"/>
  <c r="H57" i="8"/>
  <c r="I56" i="8"/>
  <c r="I51" i="8"/>
  <c r="H51" i="8"/>
  <c r="I50" i="8"/>
  <c r="H50" i="8"/>
  <c r="I48" i="8"/>
  <c r="H48" i="8"/>
  <c r="H46" i="8"/>
  <c r="I37" i="8"/>
  <c r="I33" i="8"/>
  <c r="H32" i="8"/>
  <c r="I31" i="8"/>
  <c r="H31" i="8"/>
  <c r="H30" i="8"/>
  <c r="I26" i="8"/>
  <c r="H26" i="8"/>
  <c r="I24" i="8"/>
  <c r="H24" i="8"/>
  <c r="H21" i="8"/>
  <c r="I20" i="8"/>
  <c r="H18" i="8"/>
  <c r="G22" i="15" l="1"/>
  <c r="G32" i="15"/>
  <c r="G42" i="15"/>
  <c r="G52" i="15"/>
  <c r="D84" i="8" l="1"/>
  <c r="G59" i="15" l="1"/>
  <c r="G58" i="15"/>
  <c r="G57" i="15"/>
  <c r="G61" i="15" l="1"/>
  <c r="B12" i="13"/>
  <c r="A12" i="13"/>
  <c r="L13" i="13"/>
  <c r="G21" i="15" l="1"/>
  <c r="G20" i="15"/>
  <c r="G19" i="15"/>
  <c r="G18" i="15"/>
  <c r="G17" i="15"/>
  <c r="G16" i="15"/>
  <c r="G15" i="15"/>
  <c r="G17" i="8" l="1"/>
  <c r="C14" i="29" l="1"/>
  <c r="D14" i="29"/>
  <c r="B14" i="29"/>
  <c r="D13" i="29"/>
  <c r="B13" i="29"/>
  <c r="B68" i="26"/>
  <c r="A68" i="26"/>
  <c r="B67" i="26"/>
  <c r="A67" i="26"/>
  <c r="A62" i="26"/>
  <c r="B62" i="26"/>
  <c r="A63" i="26"/>
  <c r="A64" i="26"/>
  <c r="A65" i="26"/>
  <c r="B61" i="26"/>
  <c r="A61" i="26"/>
  <c r="B60" i="26"/>
  <c r="A60" i="26"/>
  <c r="B57" i="26"/>
  <c r="B58" i="26"/>
  <c r="B56" i="26"/>
  <c r="A57" i="26"/>
  <c r="A58" i="26"/>
  <c r="A56" i="26"/>
  <c r="B55" i="26"/>
  <c r="B54" i="26"/>
  <c r="B53" i="26"/>
  <c r="A53" i="26"/>
  <c r="A50" i="26"/>
  <c r="B50" i="26"/>
  <c r="A51" i="26"/>
  <c r="B51" i="26"/>
  <c r="B49" i="26"/>
  <c r="A49" i="26"/>
  <c r="B48" i="26"/>
  <c r="A48" i="26"/>
  <c r="B46" i="26"/>
  <c r="B45" i="26"/>
  <c r="A46" i="26"/>
  <c r="A45" i="26"/>
  <c r="B44" i="26"/>
  <c r="A44" i="26"/>
  <c r="B42" i="26"/>
  <c r="A42" i="26"/>
  <c r="B41" i="26"/>
  <c r="A41" i="26"/>
  <c r="B39" i="26"/>
  <c r="B38" i="26"/>
  <c r="A39" i="26"/>
  <c r="A38" i="26"/>
  <c r="B37" i="26"/>
  <c r="A37" i="26"/>
  <c r="B33" i="26"/>
  <c r="A33" i="26"/>
  <c r="B29" i="26"/>
  <c r="A29" i="26"/>
  <c r="B26" i="26"/>
  <c r="B27" i="26"/>
  <c r="B25" i="26"/>
  <c r="A26" i="26"/>
  <c r="A27" i="26"/>
  <c r="A25" i="26"/>
  <c r="B24" i="26"/>
  <c r="A24" i="26"/>
  <c r="A19" i="26"/>
  <c r="A20" i="26"/>
  <c r="A21" i="26"/>
  <c r="A22" i="26"/>
  <c r="A18" i="26"/>
  <c r="B17" i="26"/>
  <c r="A17" i="26"/>
  <c r="B15" i="26"/>
  <c r="A15" i="26"/>
  <c r="B14" i="26"/>
  <c r="A14" i="26"/>
  <c r="F117" i="29" l="1"/>
  <c r="E117" i="29"/>
  <c r="D117" i="29"/>
  <c r="C117" i="29"/>
  <c r="B117" i="29"/>
  <c r="B108" i="29"/>
  <c r="C108" i="29"/>
  <c r="D108" i="29"/>
  <c r="E108" i="29"/>
  <c r="F108" i="29"/>
  <c r="B109" i="29"/>
  <c r="C109" i="29"/>
  <c r="D109" i="29"/>
  <c r="E109" i="29"/>
  <c r="F109" i="29"/>
  <c r="F107" i="29"/>
  <c r="E107" i="29"/>
  <c r="D107" i="29"/>
  <c r="C107" i="29"/>
  <c r="B107" i="29"/>
  <c r="J43" i="22" l="1"/>
  <c r="J42" i="22"/>
  <c r="J41" i="22"/>
  <c r="J75" i="13"/>
  <c r="B75" i="13"/>
  <c r="B74" i="13"/>
  <c r="B73" i="13"/>
  <c r="B72" i="13"/>
  <c r="D74" i="15"/>
  <c r="D73" i="15"/>
  <c r="D72" i="15"/>
  <c r="D71" i="15"/>
  <c r="B74" i="15"/>
  <c r="B73" i="15"/>
  <c r="B72" i="15"/>
  <c r="B71" i="15"/>
  <c r="C127" i="29"/>
  <c r="C126" i="29"/>
  <c r="C125" i="29"/>
  <c r="C124" i="29"/>
  <c r="B7" i="8" l="1"/>
  <c r="B6" i="8"/>
  <c r="B5" i="8"/>
  <c r="B4" i="8"/>
  <c r="B3" i="8"/>
  <c r="B8" i="15" l="1"/>
  <c r="B6" i="29"/>
  <c r="B5" i="13"/>
  <c r="B3" i="29"/>
  <c r="B2" i="13"/>
  <c r="B5" i="15"/>
  <c r="B4" i="29"/>
  <c r="B3" i="13"/>
  <c r="B6" i="15"/>
  <c r="B4" i="13"/>
  <c r="B7" i="15"/>
  <c r="B5" i="29"/>
  <c r="B9" i="15"/>
  <c r="B6" i="13"/>
  <c r="B7" i="29"/>
  <c r="B56" i="13"/>
  <c r="A56" i="13"/>
  <c r="B52" i="13"/>
  <c r="A52" i="13"/>
  <c r="B48" i="13"/>
  <c r="A48" i="13"/>
  <c r="B44" i="13"/>
  <c r="A44" i="13"/>
  <c r="B40" i="13"/>
  <c r="A40" i="13"/>
  <c r="B32" i="13"/>
  <c r="A32" i="13"/>
  <c r="B28" i="13"/>
  <c r="A28" i="13"/>
  <c r="B24" i="13"/>
  <c r="A24" i="13"/>
  <c r="M92" i="29"/>
  <c r="L92" i="29" s="1"/>
  <c r="F92" i="29"/>
  <c r="E92" i="29"/>
  <c r="D92" i="29"/>
  <c r="C92" i="29"/>
  <c r="B92" i="29"/>
  <c r="M89" i="29"/>
  <c r="L89" i="29" s="1"/>
  <c r="F89" i="29"/>
  <c r="E89" i="29"/>
  <c r="D89" i="29"/>
  <c r="C89" i="29"/>
  <c r="B89" i="29"/>
  <c r="B19" i="26"/>
  <c r="B20" i="26"/>
  <c r="B21" i="26"/>
  <c r="B22" i="26"/>
  <c r="D87" i="29"/>
  <c r="F115" i="29"/>
  <c r="E115" i="29"/>
  <c r="C115" i="29"/>
  <c r="B115" i="29"/>
  <c r="F114" i="29"/>
  <c r="E114" i="29"/>
  <c r="C114" i="29"/>
  <c r="B114" i="29"/>
  <c r="F113" i="29"/>
  <c r="E113" i="29"/>
  <c r="C113" i="29"/>
  <c r="B113" i="29"/>
  <c r="G48" i="15"/>
  <c r="G49" i="15"/>
  <c r="G50" i="15"/>
  <c r="G38" i="15"/>
  <c r="G39" i="15"/>
  <c r="G40" i="15"/>
  <c r="G37" i="15"/>
  <c r="D86" i="8"/>
  <c r="D85" i="8"/>
  <c r="G28" i="15"/>
  <c r="G29" i="15"/>
  <c r="G30" i="15"/>
  <c r="G27" i="15"/>
  <c r="G47" i="15"/>
  <c r="D59" i="29"/>
  <c r="B59" i="29"/>
  <c r="M61" i="29"/>
  <c r="L61" i="29" s="1"/>
  <c r="F61" i="29"/>
  <c r="E61" i="29"/>
  <c r="D61" i="29"/>
  <c r="C61" i="29"/>
  <c r="B61" i="29"/>
  <c r="M60" i="29"/>
  <c r="L60" i="29" s="1"/>
  <c r="F60" i="29"/>
  <c r="E60" i="29"/>
  <c r="D60" i="29"/>
  <c r="C60" i="29"/>
  <c r="B60" i="29"/>
  <c r="D54" i="29"/>
  <c r="D49" i="29"/>
  <c r="D48" i="29"/>
  <c r="B48" i="29"/>
  <c r="D42" i="29"/>
  <c r="D34" i="29"/>
  <c r="M58" i="29"/>
  <c r="L58" i="29" s="1"/>
  <c r="F58" i="29"/>
  <c r="E58" i="29"/>
  <c r="D58" i="29"/>
  <c r="C58" i="29"/>
  <c r="B58" i="29"/>
  <c r="M57" i="29"/>
  <c r="L57" i="29" s="1"/>
  <c r="F57" i="29"/>
  <c r="E57" i="29"/>
  <c r="D57" i="29"/>
  <c r="C57" i="29"/>
  <c r="B57" i="29"/>
  <c r="M56" i="29"/>
  <c r="L56" i="29" s="1"/>
  <c r="F56" i="29"/>
  <c r="E56" i="29"/>
  <c r="D56" i="29"/>
  <c r="C56" i="29"/>
  <c r="B56" i="29"/>
  <c r="M55" i="29"/>
  <c r="L55" i="29" s="1"/>
  <c r="F55" i="29"/>
  <c r="E55" i="29"/>
  <c r="D55" i="29"/>
  <c r="C55" i="29"/>
  <c r="B55" i="29"/>
  <c r="M53" i="29"/>
  <c r="L53" i="29" s="1"/>
  <c r="F53" i="29"/>
  <c r="E53" i="29"/>
  <c r="D53" i="29"/>
  <c r="C53" i="29"/>
  <c r="B53" i="29"/>
  <c r="M52" i="29"/>
  <c r="L52" i="29" s="1"/>
  <c r="E52" i="29"/>
  <c r="D52" i="29"/>
  <c r="C52" i="29"/>
  <c r="B52" i="29"/>
  <c r="M51" i="29"/>
  <c r="L51" i="29" s="1"/>
  <c r="E51" i="29"/>
  <c r="D51" i="29"/>
  <c r="C51" i="29"/>
  <c r="B51" i="29"/>
  <c r="M50" i="29"/>
  <c r="L50" i="29" s="1"/>
  <c r="F50" i="29"/>
  <c r="E50" i="29"/>
  <c r="D50" i="29"/>
  <c r="C50" i="29"/>
  <c r="B50" i="29"/>
  <c r="M47" i="29"/>
  <c r="L47" i="29" s="1"/>
  <c r="F47" i="29"/>
  <c r="E47" i="29"/>
  <c r="D47" i="29"/>
  <c r="C47" i="29"/>
  <c r="B47" i="29"/>
  <c r="M46" i="29"/>
  <c r="L46" i="29" s="1"/>
  <c r="F46" i="29"/>
  <c r="E46" i="29"/>
  <c r="D46" i="29"/>
  <c r="C46" i="29"/>
  <c r="B46" i="29"/>
  <c r="M45" i="29"/>
  <c r="L45" i="29" s="1"/>
  <c r="F45" i="29"/>
  <c r="E45" i="29"/>
  <c r="D45" i="29"/>
  <c r="C45" i="29"/>
  <c r="B45" i="29"/>
  <c r="M44" i="29"/>
  <c r="L44" i="29" s="1"/>
  <c r="F44" i="29"/>
  <c r="E44" i="29"/>
  <c r="D44" i="29"/>
  <c r="C44" i="29"/>
  <c r="B44" i="29"/>
  <c r="M43" i="29"/>
  <c r="L43" i="29" s="1"/>
  <c r="F43" i="29"/>
  <c r="E43" i="29"/>
  <c r="D43" i="29"/>
  <c r="C43" i="29"/>
  <c r="B43" i="29"/>
  <c r="M40" i="29"/>
  <c r="L40" i="29" s="1"/>
  <c r="F40" i="29"/>
  <c r="E40" i="29"/>
  <c r="D40" i="29"/>
  <c r="C40" i="29"/>
  <c r="B40" i="29"/>
  <c r="M39" i="29"/>
  <c r="L39" i="29" s="1"/>
  <c r="F39" i="29"/>
  <c r="E39" i="29"/>
  <c r="D39" i="29"/>
  <c r="C39" i="29"/>
  <c r="B39" i="29"/>
  <c r="M38" i="29"/>
  <c r="L38" i="29" s="1"/>
  <c r="F38" i="29"/>
  <c r="E38" i="29"/>
  <c r="D38" i="29"/>
  <c r="C38" i="29"/>
  <c r="B38" i="29"/>
  <c r="M37" i="29"/>
  <c r="L37" i="29" s="1"/>
  <c r="F37" i="29"/>
  <c r="E37" i="29"/>
  <c r="D37" i="29"/>
  <c r="C37" i="29"/>
  <c r="B37" i="29"/>
  <c r="M36" i="29"/>
  <c r="L36" i="29" s="1"/>
  <c r="F36" i="29"/>
  <c r="E36" i="29"/>
  <c r="D36" i="29"/>
  <c r="C36" i="29"/>
  <c r="B36" i="29"/>
  <c r="M35" i="29"/>
  <c r="L35" i="29" s="1"/>
  <c r="F35" i="29"/>
  <c r="E35" i="29"/>
  <c r="D35" i="29"/>
  <c r="C35" i="29"/>
  <c r="B35" i="29"/>
  <c r="D33" i="29"/>
  <c r="B33" i="29"/>
  <c r="G84" i="8" l="1"/>
  <c r="G85" i="8"/>
  <c r="D113" i="29"/>
  <c r="B63" i="26"/>
  <c r="D114" i="29"/>
  <c r="B64" i="26"/>
  <c r="D115" i="29"/>
  <c r="B65" i="26"/>
  <c r="G86" i="8"/>
  <c r="F112" i="29"/>
  <c r="E112" i="29"/>
  <c r="D112" i="29"/>
  <c r="C112" i="29"/>
  <c r="B112" i="29"/>
  <c r="E88" i="29" l="1"/>
  <c r="F88" i="29"/>
  <c r="D83" i="29"/>
  <c r="F17" i="29"/>
  <c r="F18" i="29"/>
  <c r="F19" i="29"/>
  <c r="F20" i="29"/>
  <c r="E17" i="29"/>
  <c r="E18" i="29"/>
  <c r="E19" i="29"/>
  <c r="E20" i="29"/>
  <c r="D17" i="29"/>
  <c r="D18" i="29"/>
  <c r="D19" i="29"/>
  <c r="D20" i="29"/>
  <c r="C17" i="29"/>
  <c r="C18" i="29"/>
  <c r="C19" i="29"/>
  <c r="C20" i="29"/>
  <c r="B17" i="29"/>
  <c r="B18" i="29"/>
  <c r="B19" i="29"/>
  <c r="B20" i="29"/>
  <c r="M107" i="29" l="1"/>
  <c r="L107" i="29" s="1"/>
  <c r="D106" i="29"/>
  <c r="M103" i="29"/>
  <c r="L103" i="29" s="1"/>
  <c r="F103" i="29"/>
  <c r="E103" i="29"/>
  <c r="D103" i="29"/>
  <c r="C103" i="29"/>
  <c r="B103" i="29"/>
  <c r="M98" i="29"/>
  <c r="L98" i="29" s="1"/>
  <c r="F98" i="29"/>
  <c r="E98" i="29"/>
  <c r="D98" i="29"/>
  <c r="C98" i="29"/>
  <c r="B98" i="29"/>
  <c r="D97" i="29"/>
  <c r="F79" i="29" l="1"/>
  <c r="F75" i="29" l="1"/>
  <c r="F29" i="29" l="1"/>
  <c r="E29" i="29"/>
  <c r="D29" i="29"/>
  <c r="B29" i="29"/>
  <c r="F23" i="29"/>
  <c r="D23" i="29"/>
  <c r="E23" i="29"/>
  <c r="B23" i="29"/>
  <c r="F22" i="29"/>
  <c r="C22" i="29"/>
  <c r="D22" i="29"/>
  <c r="F83" i="29"/>
  <c r="C79" i="29" l="1"/>
  <c r="B18" i="26" l="1"/>
  <c r="F11" i="29"/>
  <c r="E11" i="29"/>
  <c r="D11" i="29"/>
  <c r="C11" i="29"/>
  <c r="B11" i="29"/>
  <c r="M22" i="29" l="1"/>
  <c r="L22" i="29" s="1"/>
  <c r="E22" i="29"/>
  <c r="B22" i="29"/>
  <c r="M17" i="29" l="1"/>
  <c r="L17" i="29" s="1"/>
  <c r="A2" i="29" l="1"/>
  <c r="D116" i="29" l="1"/>
  <c r="B116" i="29"/>
  <c r="D110" i="29"/>
  <c r="B110" i="29"/>
  <c r="D96" i="29"/>
  <c r="B96" i="29"/>
  <c r="D86" i="29"/>
  <c r="B86" i="29"/>
  <c r="D78" i="29"/>
  <c r="B78" i="29"/>
  <c r="D74" i="29"/>
  <c r="B74" i="29"/>
  <c r="M117" i="29"/>
  <c r="L117" i="29" s="1"/>
  <c r="M111" i="29"/>
  <c r="L111" i="29" s="1"/>
  <c r="F111" i="29"/>
  <c r="E111" i="29"/>
  <c r="D111" i="29"/>
  <c r="C111" i="29"/>
  <c r="B111" i="29"/>
  <c r="M108" i="29"/>
  <c r="L108" i="29" s="1"/>
  <c r="M88" i="29"/>
  <c r="L88" i="29" s="1"/>
  <c r="D88" i="29"/>
  <c r="C88" i="29"/>
  <c r="B88" i="29"/>
  <c r="M83" i="29"/>
  <c r="L83" i="29" s="1"/>
  <c r="E83" i="29"/>
  <c r="C83" i="29"/>
  <c r="B83" i="29"/>
  <c r="M79" i="29"/>
  <c r="L79" i="29" s="1"/>
  <c r="E79" i="29"/>
  <c r="D79" i="29"/>
  <c r="B79" i="29"/>
  <c r="M75" i="29"/>
  <c r="L75" i="29" s="1"/>
  <c r="E75" i="29"/>
  <c r="D75" i="29"/>
  <c r="C75" i="29"/>
  <c r="B75" i="29"/>
  <c r="D21" i="29" l="1"/>
  <c r="B21" i="29"/>
  <c r="D15" i="29"/>
  <c r="B15" i="29"/>
  <c r="B16" i="29"/>
  <c r="C16" i="29"/>
  <c r="D16" i="29"/>
  <c r="E16" i="29"/>
  <c r="F16" i="29"/>
  <c r="M20" i="29"/>
  <c r="L20" i="29" s="1"/>
  <c r="M18" i="29"/>
  <c r="L18" i="29" s="1"/>
  <c r="M16" i="29"/>
  <c r="L16" i="29" s="1"/>
  <c r="M17" i="8" l="1"/>
  <c r="M19" i="8" l="1"/>
  <c r="M21" i="8"/>
  <c r="M68" i="8"/>
  <c r="M82" i="8"/>
  <c r="L19" i="8" l="1"/>
  <c r="L21" i="8"/>
  <c r="L68" i="8"/>
  <c r="L82" i="8"/>
  <c r="L17" i="8"/>
  <c r="L49" i="13" l="1"/>
  <c r="L57" i="13"/>
  <c r="L53" i="13"/>
  <c r="L45" i="13"/>
  <c r="L41" i="13"/>
  <c r="L37" i="13"/>
  <c r="L33" i="13"/>
  <c r="L29" i="13"/>
  <c r="L25" i="13"/>
  <c r="L21" i="13"/>
  <c r="L17" i="13"/>
  <c r="A43" i="22" l="1"/>
  <c r="C43" i="22" s="1"/>
  <c r="C42" i="22"/>
  <c r="A37" i="22"/>
  <c r="C37" i="22" s="1"/>
  <c r="C36" i="22"/>
  <c r="I33" i="22"/>
  <c r="M31" i="22"/>
  <c r="M30" i="22"/>
  <c r="L30" i="22"/>
  <c r="A28" i="22"/>
  <c r="C28" i="22" s="1"/>
  <c r="C27" i="22"/>
  <c r="N25" i="22"/>
  <c r="O25" i="22" s="1"/>
  <c r="N24" i="22"/>
  <c r="N26" i="22" s="1"/>
  <c r="M22" i="22"/>
  <c r="I22" i="22"/>
  <c r="A22" i="22"/>
  <c r="A23" i="22" s="1"/>
  <c r="M21" i="22"/>
  <c r="I21" i="22"/>
  <c r="C21" i="22"/>
  <c r="M20" i="22"/>
  <c r="I20" i="22"/>
  <c r="M19" i="22"/>
  <c r="I19" i="22"/>
  <c r="M18" i="22"/>
  <c r="I18" i="22"/>
  <c r="A15" i="22"/>
  <c r="A17" i="22" s="1"/>
  <c r="C14" i="22"/>
  <c r="C13" i="22"/>
  <c r="C12" i="22"/>
  <c r="C11" i="22"/>
  <c r="C10" i="22"/>
  <c r="C9" i="22"/>
  <c r="C8" i="22"/>
  <c r="A3" i="22"/>
  <c r="A4" i="22" s="1"/>
  <c r="C4" i="22" s="1"/>
  <c r="C2" i="22"/>
  <c r="R18" i="22" l="1"/>
  <c r="C3" i="22"/>
  <c r="R19" i="22" s="1"/>
  <c r="P18" i="22"/>
  <c r="C22" i="22"/>
  <c r="C15" i="22"/>
  <c r="N27" i="22"/>
  <c r="K5" i="13" s="1"/>
  <c r="Q18" i="22"/>
  <c r="A24" i="22"/>
  <c r="C23" i="22"/>
  <c r="C17" i="22"/>
  <c r="A18" i="22"/>
  <c r="A44" i="22"/>
  <c r="A5" i="22"/>
  <c r="A29" i="22"/>
  <c r="A38" i="22"/>
  <c r="H6" i="29" l="1"/>
  <c r="F7" i="15"/>
  <c r="Q19" i="22"/>
  <c r="R20" i="22"/>
  <c r="P20" i="22"/>
  <c r="Q20" i="22"/>
  <c r="P19" i="22"/>
  <c r="H6" i="8"/>
  <c r="E9" i="26"/>
  <c r="A19" i="22"/>
  <c r="C18" i="22"/>
  <c r="C24" i="22"/>
  <c r="A25" i="22"/>
  <c r="C38" i="22"/>
  <c r="A39" i="22"/>
  <c r="C44" i="22"/>
  <c r="A45" i="22"/>
  <c r="C5" i="22"/>
  <c r="A6" i="22"/>
  <c r="A32" i="22"/>
  <c r="C29" i="22"/>
  <c r="H52" i="8" l="1"/>
  <c r="I52" i="8" s="1"/>
  <c r="H37" i="8"/>
  <c r="H19" i="8"/>
  <c r="I19" i="8" s="1"/>
  <c r="I70" i="8"/>
  <c r="H35" i="8"/>
  <c r="I35" i="8" s="1"/>
  <c r="I18" i="8"/>
  <c r="E19" i="26" s="1"/>
  <c r="H34" i="8"/>
  <c r="I34" i="8" s="1"/>
  <c r="H69" i="8"/>
  <c r="E50" i="26" s="1"/>
  <c r="H33" i="8"/>
  <c r="H89" i="8"/>
  <c r="H68" i="8"/>
  <c r="I68" i="8" s="1"/>
  <c r="I32" i="8"/>
  <c r="H77" i="8"/>
  <c r="E56" i="26" s="1"/>
  <c r="H39" i="8"/>
  <c r="I39" i="8" s="1"/>
  <c r="H20" i="8"/>
  <c r="E62" i="26"/>
  <c r="H64" i="8"/>
  <c r="I64" i="8" s="1"/>
  <c r="E46" i="26" s="1"/>
  <c r="H47" i="8"/>
  <c r="I47" i="8" s="1"/>
  <c r="H63" i="8"/>
  <c r="I63" i="8" s="1"/>
  <c r="I65" i="8" s="1"/>
  <c r="I46" i="8"/>
  <c r="I30" i="8"/>
  <c r="H82" i="8"/>
  <c r="I82" i="8" s="1"/>
  <c r="I61" i="8"/>
  <c r="H45" i="8"/>
  <c r="I45" i="8" s="1"/>
  <c r="E27" i="26"/>
  <c r="H79" i="8"/>
  <c r="I57" i="8"/>
  <c r="E39" i="26" s="1"/>
  <c r="H41" i="8"/>
  <c r="I41" i="8" s="1"/>
  <c r="H25" i="8"/>
  <c r="I25" i="8" s="1"/>
  <c r="E26" i="26" s="1"/>
  <c r="H78" i="8"/>
  <c r="I78" i="8" s="1"/>
  <c r="E57" i="26" s="1"/>
  <c r="H56" i="8"/>
  <c r="H40" i="8"/>
  <c r="I40" i="8" s="1"/>
  <c r="E25" i="26"/>
  <c r="H53" i="8"/>
  <c r="I53" i="8" s="1"/>
  <c r="I21" i="8"/>
  <c r="E22" i="26" s="1"/>
  <c r="H75" i="8"/>
  <c r="E55" i="26" s="1"/>
  <c r="H38" i="8"/>
  <c r="I38" i="8" s="1"/>
  <c r="H14" i="8"/>
  <c r="I14" i="8" s="1"/>
  <c r="I15" i="8" s="1"/>
  <c r="H17" i="8"/>
  <c r="I17" i="8" s="1"/>
  <c r="H84" i="8"/>
  <c r="I84" i="8" s="1"/>
  <c r="H86" i="8"/>
  <c r="I86" i="8" s="1"/>
  <c r="E65" i="26" s="1"/>
  <c r="I85" i="8"/>
  <c r="E64" i="26" s="1"/>
  <c r="E61" i="26"/>
  <c r="E49" i="26"/>
  <c r="I90" i="8"/>
  <c r="E58" i="26"/>
  <c r="E54" i="26"/>
  <c r="E21" i="26"/>
  <c r="E51" i="26"/>
  <c r="E20" i="26"/>
  <c r="C32" i="22"/>
  <c r="A33" i="22"/>
  <c r="P21" i="22"/>
  <c r="Q21" i="22"/>
  <c r="R21" i="22"/>
  <c r="A20" i="22"/>
  <c r="C20" i="22" s="1"/>
  <c r="C19" i="22"/>
  <c r="A7" i="22"/>
  <c r="C7" i="22" s="1"/>
  <c r="C6" i="22"/>
  <c r="C25" i="22"/>
  <c r="A26" i="22"/>
  <c r="C26" i="22" s="1"/>
  <c r="C39" i="22"/>
  <c r="A40" i="22"/>
  <c r="A46" i="22"/>
  <c r="C45" i="22"/>
  <c r="I58" i="8" l="1"/>
  <c r="I22" i="8"/>
  <c r="I54" i="8"/>
  <c r="C29" i="13" s="1"/>
  <c r="I87" i="8"/>
  <c r="I27" i="8"/>
  <c r="I42" i="8"/>
  <c r="C25" i="13" s="1"/>
  <c r="I71" i="8"/>
  <c r="I80" i="8"/>
  <c r="C49" i="13" s="1"/>
  <c r="C41" i="13"/>
  <c r="E45" i="26"/>
  <c r="E44" i="26" s="1"/>
  <c r="E80" i="26" s="1"/>
  <c r="C53" i="13"/>
  <c r="C13" i="13"/>
  <c r="C45" i="13"/>
  <c r="E63" i="26"/>
  <c r="E60" i="26" s="1"/>
  <c r="E83" i="26" s="1"/>
  <c r="E38" i="26"/>
  <c r="E18" i="26"/>
  <c r="E17" i="26" s="1"/>
  <c r="E74" i="26" s="1"/>
  <c r="E15" i="26"/>
  <c r="E14" i="26" s="1"/>
  <c r="E73" i="26" s="1"/>
  <c r="E53" i="26"/>
  <c r="E82" i="26" s="1"/>
  <c r="E48" i="26"/>
  <c r="E81" i="26" s="1"/>
  <c r="C57" i="13"/>
  <c r="E68" i="26"/>
  <c r="C37" i="13"/>
  <c r="E42" i="26"/>
  <c r="E41" i="26" s="1"/>
  <c r="E79" i="26" s="1"/>
  <c r="E30" i="26"/>
  <c r="E24" i="26"/>
  <c r="E75" i="26" s="1"/>
  <c r="E34" i="26"/>
  <c r="E31" i="26"/>
  <c r="E35" i="26"/>
  <c r="R26" i="22"/>
  <c r="Q22" i="22"/>
  <c r="P26" i="22"/>
  <c r="Q26" i="22"/>
  <c r="R22" i="22"/>
  <c r="A41" i="22"/>
  <c r="C41" i="22" s="1"/>
  <c r="C40" i="22"/>
  <c r="P22" i="22"/>
  <c r="C33" i="22"/>
  <c r="A34" i="22"/>
  <c r="C34" i="22" s="1"/>
  <c r="C46" i="22"/>
  <c r="A47" i="22"/>
  <c r="C47" i="22" s="1"/>
  <c r="I91" i="8" l="1"/>
  <c r="C17" i="13"/>
  <c r="C33" i="13"/>
  <c r="C21" i="13"/>
  <c r="E29" i="26"/>
  <c r="E76" i="26" s="1"/>
  <c r="E33" i="26"/>
  <c r="E77" i="26" s="1"/>
  <c r="O26" i="22"/>
  <c r="O27" i="22" s="1"/>
  <c r="C60" i="13" l="1"/>
  <c r="C64" i="13" s="1"/>
  <c r="A2" i="15"/>
  <c r="A1" i="13"/>
  <c r="B36" i="13"/>
  <c r="A36" i="13"/>
  <c r="B20" i="13"/>
  <c r="A20" i="13"/>
  <c r="A16" i="13"/>
  <c r="B16" i="13"/>
  <c r="E37" i="26" l="1"/>
  <c r="E78" i="26" s="1"/>
  <c r="E67" i="26" l="1"/>
  <c r="E70" i="26" l="1"/>
  <c r="D58" i="26" s="1"/>
  <c r="E84" i="26"/>
  <c r="E86" i="26" s="1"/>
  <c r="E87" i="26" s="1"/>
  <c r="C63" i="13"/>
  <c r="D14" i="13" s="1"/>
  <c r="F14" i="13" l="1"/>
  <c r="K14" i="13"/>
  <c r="J14" i="13"/>
  <c r="G14" i="13"/>
  <c r="H14" i="13"/>
  <c r="I14" i="13"/>
  <c r="D64" i="26"/>
  <c r="D51" i="26"/>
  <c r="D62" i="26"/>
  <c r="D55" i="26"/>
  <c r="D57" i="26"/>
  <c r="D63" i="26"/>
  <c r="D56" i="26"/>
  <c r="D15" i="26"/>
  <c r="D50" i="26"/>
  <c r="D65" i="26"/>
  <c r="D46" i="26"/>
  <c r="D68" i="26"/>
  <c r="D67" i="26" s="1"/>
  <c r="D49" i="26"/>
  <c r="D22" i="26"/>
  <c r="D27" i="26"/>
  <c r="D38" i="26"/>
  <c r="D31" i="26"/>
  <c r="D26" i="26"/>
  <c r="D21" i="26"/>
  <c r="D61" i="26"/>
  <c r="D39" i="26"/>
  <c r="D58" i="13"/>
  <c r="K58" i="13" s="1"/>
  <c r="D42" i="26"/>
  <c r="D41" i="26" s="1"/>
  <c r="D46" i="13"/>
  <c r="D30" i="26"/>
  <c r="D54" i="26"/>
  <c r="D19" i="26"/>
  <c r="D35" i="26"/>
  <c r="D20" i="26"/>
  <c r="D45" i="26"/>
  <c r="D34" i="26"/>
  <c r="D18" i="26"/>
  <c r="D25" i="26"/>
  <c r="D54" i="13"/>
  <c r="J54" i="13" s="1"/>
  <c r="D30" i="13"/>
  <c r="H30" i="13" s="1"/>
  <c r="D50" i="13"/>
  <c r="D26" i="13"/>
  <c r="G26" i="13" s="1"/>
  <c r="L26" i="13" s="1"/>
  <c r="K70" i="26"/>
  <c r="F70" i="26"/>
  <c r="G70" i="26" s="1"/>
  <c r="D38" i="13"/>
  <c r="I38" i="13" s="1"/>
  <c r="D34" i="13"/>
  <c r="H34" i="13" s="1"/>
  <c r="L34" i="13" s="1"/>
  <c r="C65" i="13"/>
  <c r="D15" i="13" s="1"/>
  <c r="D18" i="13"/>
  <c r="F18" i="13" s="1"/>
  <c r="L18" i="13" s="1"/>
  <c r="D22" i="13"/>
  <c r="F22" i="13" s="1"/>
  <c r="D42" i="13"/>
  <c r="K42" i="13" s="1"/>
  <c r="L14" i="13" l="1"/>
  <c r="D48" i="26"/>
  <c r="F15" i="13"/>
  <c r="K15" i="13"/>
  <c r="J15" i="13"/>
  <c r="G15" i="13"/>
  <c r="H15" i="13"/>
  <c r="I15" i="13"/>
  <c r="F62" i="13"/>
  <c r="D14" i="26"/>
  <c r="D60" i="26"/>
  <c r="D53" i="26"/>
  <c r="D44" i="26"/>
  <c r="D29" i="26"/>
  <c r="J46" i="13"/>
  <c r="I46" i="13"/>
  <c r="H46" i="13"/>
  <c r="K50" i="13"/>
  <c r="J50" i="13"/>
  <c r="L22" i="13"/>
  <c r="D33" i="26"/>
  <c r="D37" i="26"/>
  <c r="D17" i="26"/>
  <c r="D24" i="26"/>
  <c r="K54" i="13"/>
  <c r="L54" i="13" s="1"/>
  <c r="J58" i="13"/>
  <c r="H38" i="13"/>
  <c r="L38" i="13" s="1"/>
  <c r="D31" i="13"/>
  <c r="G31" i="13" s="1"/>
  <c r="G30" i="13"/>
  <c r="D51" i="13"/>
  <c r="D55" i="13"/>
  <c r="J55" i="13" s="1"/>
  <c r="D19" i="13"/>
  <c r="F19" i="13" s="1"/>
  <c r="L19" i="13" s="1"/>
  <c r="D59" i="13"/>
  <c r="K59" i="13" s="1"/>
  <c r="J42" i="13"/>
  <c r="L42" i="13" s="1"/>
  <c r="D27" i="13"/>
  <c r="G27" i="13" s="1"/>
  <c r="L27" i="13" s="1"/>
  <c r="D23" i="13"/>
  <c r="F23" i="13" s="1"/>
  <c r="D35" i="13"/>
  <c r="H35" i="13" s="1"/>
  <c r="L35" i="13" s="1"/>
  <c r="D39" i="13"/>
  <c r="H39" i="13" s="1"/>
  <c r="D47" i="13"/>
  <c r="D43" i="13"/>
  <c r="J43" i="13" s="1"/>
  <c r="F64" i="13" l="1"/>
  <c r="G64" i="13"/>
  <c r="L15" i="13"/>
  <c r="G62" i="13"/>
  <c r="G60" i="13"/>
  <c r="H62" i="13"/>
  <c r="F60" i="13"/>
  <c r="F66" i="13" s="1"/>
  <c r="L58" i="13"/>
  <c r="J62" i="13"/>
  <c r="I62" i="13"/>
  <c r="K62" i="13"/>
  <c r="D70" i="26"/>
  <c r="L46" i="13"/>
  <c r="L50" i="13"/>
  <c r="K51" i="13"/>
  <c r="J51" i="13"/>
  <c r="I47" i="13"/>
  <c r="H47" i="13"/>
  <c r="L30" i="13"/>
  <c r="L23" i="13"/>
  <c r="H31" i="13"/>
  <c r="L31" i="13" s="1"/>
  <c r="K55" i="13"/>
  <c r="K43" i="13"/>
  <c r="J59" i="13"/>
  <c r="I39" i="13"/>
  <c r="L39" i="13" s="1"/>
  <c r="J47" i="13"/>
  <c r="K64" i="13" l="1"/>
  <c r="J60" i="13"/>
  <c r="I60" i="13"/>
  <c r="K60" i="13"/>
  <c r="L59" i="13"/>
  <c r="J64" i="13"/>
  <c r="L62" i="13"/>
  <c r="I64" i="13"/>
  <c r="H64" i="13"/>
  <c r="H60" i="13"/>
  <c r="G66" i="13"/>
  <c r="L51" i="13"/>
  <c r="L55" i="13"/>
  <c r="L43" i="13"/>
  <c r="L47" i="13"/>
  <c r="L60" i="13" l="1"/>
  <c r="F63" i="13" s="1"/>
  <c r="L64" i="13"/>
  <c r="H66" i="13"/>
  <c r="I66" i="13" s="1"/>
  <c r="J66" i="13" s="1"/>
  <c r="K66" i="13" s="1"/>
  <c r="H63" i="13" l="1"/>
  <c r="H61" i="13"/>
  <c r="F61" i="13"/>
  <c r="J65" i="13"/>
  <c r="G67" i="13"/>
  <c r="I63" i="13"/>
  <c r="J63" i="13"/>
  <c r="G61" i="13"/>
  <c r="F65" i="13"/>
  <c r="K65" i="13"/>
  <c r="F67" i="13"/>
  <c r="K61" i="13"/>
  <c r="I65" i="13"/>
  <c r="I61" i="13"/>
  <c r="G63" i="13"/>
  <c r="G65" i="13"/>
  <c r="K63" i="13"/>
  <c r="H65" i="13"/>
  <c r="J61" i="13"/>
  <c r="H67" i="13"/>
  <c r="L65" i="13" l="1"/>
  <c r="L63" i="13"/>
  <c r="L61" i="13"/>
  <c r="I67" i="13"/>
  <c r="J67" i="13" l="1"/>
  <c r="K67" i="13"/>
</calcChain>
</file>

<file path=xl/sharedStrings.xml><?xml version="1.0" encoding="utf-8"?>
<sst xmlns="http://schemas.openxmlformats.org/spreadsheetml/2006/main" count="668" uniqueCount="372">
  <si>
    <t>TOTAL</t>
  </si>
  <si>
    <t>ITEM</t>
  </si>
  <si>
    <t>SERVIÇO</t>
  </si>
  <si>
    <t>QUANT.</t>
  </si>
  <si>
    <t>TOTAL GERAL</t>
  </si>
  <si>
    <t>UNID.</t>
  </si>
  <si>
    <t>P.UNIT. R$ SEM BDI</t>
  </si>
  <si>
    <t>P. TOTAL (R$)</t>
  </si>
  <si>
    <t>BDI:</t>
  </si>
  <si>
    <t>CÓDIGO</t>
  </si>
  <si>
    <t>%</t>
  </si>
  <si>
    <t>PROPONENTE</t>
  </si>
  <si>
    <t>CONCEDENTE</t>
  </si>
  <si>
    <t>Item</t>
  </si>
  <si>
    <t xml:space="preserve">Descrição                              </t>
  </si>
  <si>
    <t xml:space="preserve">VALOR </t>
  </si>
  <si>
    <t>UN</t>
  </si>
  <si>
    <t>MÊS 01</t>
  </si>
  <si>
    <t>MÊS 02</t>
  </si>
  <si>
    <t>MÊS 03</t>
  </si>
  <si>
    <t>Concedente</t>
  </si>
  <si>
    <t>R$</t>
  </si>
  <si>
    <t>Proponente</t>
  </si>
  <si>
    <t>TOTAL SIMPLES</t>
  </si>
  <si>
    <t>TOTAL ACUMULADO</t>
  </si>
  <si>
    <t>DATA BASE</t>
  </si>
  <si>
    <t>Médio</t>
  </si>
  <si>
    <t>3º Quartil</t>
  </si>
  <si>
    <t>1º Quartil</t>
  </si>
  <si>
    <t>Fornecimento de Materiais e Equipamentos</t>
  </si>
  <si>
    <t>Construção e Manutenção de Estações e Redes de Distribuição de Energia Elétrica</t>
  </si>
  <si>
    <t>_______________________________________________</t>
  </si>
  <si>
    <t>6.0</t>
  </si>
  <si>
    <t>____________________________________________________</t>
  </si>
  <si>
    <t>SERVIÇOS PRELIMINARES</t>
  </si>
  <si>
    <t>PAREDES</t>
  </si>
  <si>
    <t>REVESTIMENTO DE PAREDES</t>
  </si>
  <si>
    <t xml:space="preserve">PAVIMENTAÇÃO </t>
  </si>
  <si>
    <t xml:space="preserve">PINTURA </t>
  </si>
  <si>
    <t xml:space="preserve">SERVIÇOS FINAIS </t>
  </si>
  <si>
    <t>IMPERMEABILIZAÇÃO</t>
  </si>
  <si>
    <t>M²</t>
  </si>
  <si>
    <t>M³</t>
  </si>
  <si>
    <t xml:space="preserve">Encargos sociais Horistas: </t>
  </si>
  <si>
    <t xml:space="preserve">Encargos sociais Mensalistas: </t>
  </si>
  <si>
    <t>2.0</t>
  </si>
  <si>
    <t>MÊS 04</t>
  </si>
  <si>
    <t>MÊS 05</t>
  </si>
  <si>
    <t>KG</t>
  </si>
  <si>
    <t>1.1</t>
  </si>
  <si>
    <t>PLACA DE OBRA EM CHAPA DE AÇO GALVANIZADO</t>
  </si>
  <si>
    <t>2.1</t>
  </si>
  <si>
    <t>6.1</t>
  </si>
  <si>
    <t>M</t>
  </si>
  <si>
    <t xml:space="preserve">DESCRIÇÃO DO INSUMO </t>
  </si>
  <si>
    <t xml:space="preserve">Cód. SINAPI </t>
  </si>
  <si>
    <t xml:space="preserve">Total </t>
  </si>
  <si>
    <t>Custo. Unit.(R$)</t>
  </si>
  <si>
    <t>Coef.</t>
  </si>
  <si>
    <t>Unid.</t>
  </si>
  <si>
    <t>L</t>
  </si>
  <si>
    <t>MÊS 06</t>
  </si>
  <si>
    <t>CRONOGRAMA FÍSICO FINANCEIRO</t>
  </si>
  <si>
    <t>Valor total unitário - CPU.01</t>
  </si>
  <si>
    <t>MIN</t>
  </si>
  <si>
    <t>MED</t>
  </si>
  <si>
    <t>MAX</t>
  </si>
  <si>
    <t>Grau de Sigilo</t>
  </si>
  <si>
    <t>Construção e Reforma de Edifícios</t>
  </si>
  <si>
    <t>AC</t>
  </si>
  <si>
    <t>#PUBLICO</t>
  </si>
  <si>
    <t>SG</t>
  </si>
  <si>
    <t>R</t>
  </si>
  <si>
    <t>Nº TC/CR</t>
  </si>
  <si>
    <t>PROPONENTE / TOMADOR</t>
  </si>
  <si>
    <t>DF</t>
  </si>
  <si>
    <t>BDI PAD</t>
  </si>
  <si>
    <t>OBJETO</t>
  </si>
  <si>
    <t>Construção de Praças Urbanas, Rodovias, Ferrovias e recapeamento e pavimentação de vias urbanas</t>
  </si>
  <si>
    <t>TIPO DE OBRA DO EMPREENDIMENTO</t>
  </si>
  <si>
    <t>DESONERAÇÃO</t>
  </si>
  <si>
    <t>Sim</t>
  </si>
  <si>
    <t>Conforme legislação tributária municipal, definir estimativa de percentual da base de cálculo para o ISS:</t>
  </si>
  <si>
    <t>Construção de Redes de Abastecimento de Água, Coleta de Esgoto</t>
  </si>
  <si>
    <t>Sobre a base de cálculo, definir a respectiva alíquota do ISS (entre 2% e 5%):</t>
  </si>
  <si>
    <t>Itens</t>
  </si>
  <si>
    <t>Siglas</t>
  </si>
  <si>
    <t>% Adotado</t>
  </si>
  <si>
    <t>Situação</t>
  </si>
  <si>
    <t>Intervalo de admissibilidade</t>
  </si>
  <si>
    <t>-</t>
  </si>
  <si>
    <t>Tributos (impostos COFINS 3%, e  PIS 0,65%)</t>
  </si>
  <si>
    <t>CP</t>
  </si>
  <si>
    <t>Tributos (ISS, variável de acordo com o município)</t>
  </si>
  <si>
    <t>ISS</t>
  </si>
  <si>
    <t>Tributos (Contribuição Previdenciária - 0% ou 4,5%, conforme Lei 12.844/2013 - Desoneração)</t>
  </si>
  <si>
    <t>CPRB</t>
  </si>
  <si>
    <t>BDI SEM desoneração
(Fórmula Acórdão TCU)</t>
  </si>
  <si>
    <t>Obras Portuárias, Marítimas e Fluviais</t>
  </si>
  <si>
    <t>BDI COM desoneração</t>
  </si>
  <si>
    <t>BDI DES</t>
  </si>
  <si>
    <t>Os valores de BDI foram calculados com o emprego da fórmula:</t>
  </si>
  <si>
    <t xml:space="preserve"> - 1</t>
  </si>
  <si>
    <t>Local:</t>
  </si>
  <si>
    <t>Data:</t>
  </si>
  <si>
    <t>Responsável Técnico</t>
  </si>
  <si>
    <t>Responsável Tomador</t>
  </si>
  <si>
    <t>Nome:</t>
  </si>
  <si>
    <t>Estudos e Projetos, Planos e Gerenciamento e outros correlatos</t>
  </si>
  <si>
    <t>K1</t>
  </si>
  <si>
    <t>Título:</t>
  </si>
  <si>
    <t>Cargo:</t>
  </si>
  <si>
    <t>K2</t>
  </si>
  <si>
    <t>CREA/CAU:</t>
  </si>
  <si>
    <t/>
  </si>
  <si>
    <t>K3</t>
  </si>
  <si>
    <t>H</t>
  </si>
  <si>
    <t>SERVENTE COM ENCARGOS COMPLEMENTARES</t>
  </si>
  <si>
    <t xml:space="preserve">CUSTO UNITÁRIO DA OBRA (R$ / M2) </t>
  </si>
  <si>
    <t>*** RESUMO DO ORÇAMENTO ***</t>
  </si>
  <si>
    <t>12.01</t>
  </si>
  <si>
    <t>INFRAESTRUTURA</t>
  </si>
  <si>
    <t>Total (R$)</t>
  </si>
  <si>
    <t>Descrição</t>
  </si>
  <si>
    <t>PLANILHA  ORÇAMENTÁRIA ESTIMATIVA DE CUSTOS - RESUMO</t>
  </si>
  <si>
    <t>Total geral</t>
  </si>
  <si>
    <t>EXECUÇÃO DE ALMOXARIFADO EM CANTEIRO DE OBRA EM CHAPA DE MADEIRA COMPENSADA, INCLUSO PRATELEIRAS. AF_02/2016</t>
  </si>
  <si>
    <t xml:space="preserve">CUSTO TOTAL DA OBRA (R$) - COM BDI </t>
  </si>
  <si>
    <t>PREÇO COM -18%</t>
  </si>
  <si>
    <t>PREÇO ANTIGO</t>
  </si>
  <si>
    <t>VALOR DESCONTADO NO VALOR ORIGINAL</t>
  </si>
  <si>
    <t>P.UNIT. R$ COM BDI</t>
  </si>
  <si>
    <t>1.0</t>
  </si>
  <si>
    <t>PLANILHA DE ORÇAMENTO SINTÉTICA</t>
  </si>
  <si>
    <t>RESPONSÁVEL TÉCNICO</t>
  </si>
  <si>
    <t>ENGENHEIRO CIVIL</t>
  </si>
  <si>
    <t xml:space="preserve">DADOS </t>
  </si>
  <si>
    <t>CONTRATO DE REPASSE</t>
  </si>
  <si>
    <t>SUB-TOTAL ITEM 2.0</t>
  </si>
  <si>
    <t>SUB-TOTAL ITEM 1.0</t>
  </si>
  <si>
    <t>SUB-TOTAL ITEM 6.0</t>
  </si>
  <si>
    <t>MASSA ÚNICA, PARA RECEBIMENTO DE PINTURA, EM ARGAMASSA TRAÇO 1:2:8, PREPARO MECÂNICO COM BETONEIRA 400L, APLICADA MANUALMENTE EM FACES INTERNAS DE PAREDES, ESPESSURA DE 10MM, COM EXECUÇÃO DE TALISCAS. AF_06/2014</t>
  </si>
  <si>
    <t>SUB-TOTAL ITEM 11.0</t>
  </si>
  <si>
    <t>SUB-TOTAL ITEM 10.0</t>
  </si>
  <si>
    <t>MEMÓRIA DE CALCULO</t>
  </si>
  <si>
    <t>QUANTIDADE</t>
  </si>
  <si>
    <t xml:space="preserve">Dimensões 4m², padrão Governo Federal </t>
  </si>
  <si>
    <t xml:space="preserve">MOVIMENTO DE TERRA </t>
  </si>
  <si>
    <t>COMPOSIÇÃO DE CUSTOS UNITÁRIOS - CPU. 01</t>
  </si>
  <si>
    <t>ELTON YUZO JODAI</t>
  </si>
  <si>
    <t>88316</t>
  </si>
  <si>
    <t>CREA 8160/D-MS</t>
  </si>
  <si>
    <t xml:space="preserve">Dimensões depóstio: 3,00m de comprimento x 2,00m de largura = 6,00m²
</t>
  </si>
  <si>
    <t>2.2</t>
  </si>
  <si>
    <t>2.3</t>
  </si>
  <si>
    <t>74034/001</t>
  </si>
  <si>
    <t>PILARES</t>
  </si>
  <si>
    <t>PINTURA EXTERNA</t>
  </si>
  <si>
    <t>LOCACAO CONVENCIONAL DE OBRA, UTILIZANDO GABARITO DE TÁBUAS CORRIDAS PONTALETADAS A CADA 2,00M - 2 UTILIZAÇÕES. AF_10/2018</t>
  </si>
  <si>
    <t>CHAPISCO APLICADO EM ALVENARIA (SEM PRESENÇA DE VÃOS) E ESTRUTURAS DE CONCRETO DE FACHADA, COM COLHER DE PEDREIRO. ARGAMASSA TRAÇO 1:3 COM
PREPARO EM BETONEIRA 400L. AF_06/2014</t>
  </si>
  <si>
    <t>PINTURA DO GUARDA CORPO E CORRIMÃO</t>
  </si>
  <si>
    <t>APLICAÇÃO MANUAL DE FUNDO SELADOR ACRÍLICO EM PAREDES EXTERNAS DE CASAS. AF_06/2014</t>
  </si>
  <si>
    <t>APLICAÇÃO MANUAL DE PINTURA COM TINTA LÁTEX ACRÍLICA EM PAREDES, DUAS DEMÃOS. AF_06/2014</t>
  </si>
  <si>
    <t>EQUIPAMENTOS</t>
  </si>
  <si>
    <t xml:space="preserve">Calculo Quantitativo Corrimão
Corrimão escada obstáculo 01 = 1,35m 
Corrimão proteção de quina Obstáculo 01 = 4,00m
Corrimão proteção de quina Obstáculo 03 = 5,85m
Corrimão entre obstáculo 07 e obstáculo 05 = 3,00m
Corrimão entre obstáculo 05 e obstáculo 06 = 7,30m
Corrimão proteção de quina Obstáculo 09 = 5,00m
Total Corrimão = 26,50m
</t>
  </si>
  <si>
    <t>3.0</t>
  </si>
  <si>
    <t>4.0</t>
  </si>
  <si>
    <t>5.0</t>
  </si>
  <si>
    <t>5.1</t>
  </si>
  <si>
    <t>5.2</t>
  </si>
  <si>
    <t>7.0</t>
  </si>
  <si>
    <t>7.1</t>
  </si>
  <si>
    <t>8.0</t>
  </si>
  <si>
    <t>8.1</t>
  </si>
  <si>
    <t>8.2</t>
  </si>
  <si>
    <t>9.0</t>
  </si>
  <si>
    <t>9.1</t>
  </si>
  <si>
    <t>UND</t>
  </si>
  <si>
    <t>ARMAÇÃO DE FUNDAÇÕES E ESTRUTURAS DE CONCRETO ARMADO, EXCETO VIGAS, PILARES E LAJES (DE EDIFÍCIOS DE MÚLTIPLOS PAVIMENTOS, EDIFICAÇÃO TÉRREA OU SOBRADO), UTILIZANDO AÇO CA-50 DE 10.0 MM - MONTAGEM. AF_12/2015</t>
  </si>
  <si>
    <t>ARMAÇÃO DE FUNDAÇÕES E ESTRUTURAS DE CONCRETO ARMADO, EXCETO VIGAS, PILARES E LAJES (DE EDIFÍCIOS DE MÚLTIPLOS PAVIMENTOS, EDIFICAÇÃO TÉRREA OU SOBRADO), UTILIZANDO AÇO CA-60 DE 5.0 MM - MONTAGEM. AF_12/2015</t>
  </si>
  <si>
    <t>FABRICAÇÃO, MONTAGEM E DESMONTAGEM DE FÔRMA PARA VIGA BALDRAME, EM MADEIRA SERRADA, E=25 MM, 4 UTILIZAÇÕES. AF_06/2017</t>
  </si>
  <si>
    <t>ARMAÇÃO DE PILAR OU VIGA DE UMA ESTRUTURA CONVENCIONAL DE CONCRETO ARMADO EM UMA EDIFÍCAÇÃO TÉRREA OU SOBRADO UTILIZANDO AÇO CA-50 DE 8.0 MM- MONTAGEM. AF_12/2015</t>
  </si>
  <si>
    <t>ARMAÇÃO DE PILAR OU VIGA DE UMA ESTRUTURA CONVENCIONAL DE CONCRETO ARMADO EM UMA EDIFÍCAÇÃO TÉRREA OU SOBRADO UTILIZANDO AÇO CA-60 DE 5.0 MM- MONTAGEM. AF_12/2015</t>
  </si>
  <si>
    <t>SUB-TOTAL ITEM 4.0</t>
  </si>
  <si>
    <t xml:space="preserve">SUPERESTRUTURA </t>
  </si>
  <si>
    <t>4.1.1</t>
  </si>
  <si>
    <t>MONTAGEM E DESMONTAGEM DE FÔRMA DE PILARES RETANGULARES E ESTRUTURAS SIMILARES COM ÁREA MÉDIA DAS SEÇÕES MAIOR QUE 0,25 M², PÉ-DIREITO SIMPLES, EM CHAPA DE MADEIRA COMPENSADA RESINADA, 6 UTILIZAÇÕES. AF_12/2015</t>
  </si>
  <si>
    <t>4.1.2</t>
  </si>
  <si>
    <t>4.1.3</t>
  </si>
  <si>
    <t>4.1.4</t>
  </si>
  <si>
    <t>4.1.5</t>
  </si>
  <si>
    <t>ARMAÇÃO DE PILAR OU VIGA DE UMA ESTRUTURA CONVENCIONAL DE CONCRETO ARMADO EM UMA EDIFÍCAÇÃO TÉRREA OU SOBRADO UTILIZANDO AÇO CA-50 DE 10.0 MM - MONTAGEM. AF_12/2015</t>
  </si>
  <si>
    <t>CONCRETAGEM DE PILARES, FCK = 25 MPA, COM USO DE BALDES EM EDIFICAÇÃO COM SEÇÃO MÉDIA DE PILARES MENOR OU IGUAL A 0,25 M² - LANÇAMENTO, ADENSAMENTO E ACABAMENTO. AF_12/2015</t>
  </si>
  <si>
    <t>4.2.1</t>
  </si>
  <si>
    <t>MONTAGEM E DESMONTAGEM DE FÔRMA DE VIGA, ESCORAMENTO COM PONTALETE DE MADEIRA, PÉ-DIREITO SIMPLES, EM MADEIRA SERRADA, 4 UTILIZAÇÕES. AF_12/2015</t>
  </si>
  <si>
    <t>4.2.2</t>
  </si>
  <si>
    <t>4.2.3</t>
  </si>
  <si>
    <t>4.2.4</t>
  </si>
  <si>
    <t>4.2.5</t>
  </si>
  <si>
    <t>IMPERMEABILIZAÇÃO DE PAREDES COM ARGAMASSA DE CIMENTO E AREIA, COM ADITIVO IMPERMEABILIZANTE, E = 2CM. AF_06/2018</t>
  </si>
  <si>
    <t>SUB-TOTAL ITEM 8.0</t>
  </si>
  <si>
    <t>SUB-TOTAL ITEM 3.0</t>
  </si>
  <si>
    <t>SUB-TOTAL ITEM 5.0</t>
  </si>
  <si>
    <t>SUB-TOTAL ITEM 7.0</t>
  </si>
  <si>
    <t>9.2</t>
  </si>
  <si>
    <t>9.3</t>
  </si>
  <si>
    <t>SUB-TOTAL ITEM 9.0</t>
  </si>
  <si>
    <t>10.0</t>
  </si>
  <si>
    <t>10.1</t>
  </si>
  <si>
    <t>11.0</t>
  </si>
  <si>
    <t xml:space="preserve">Sapata 01 (70x70x30cm; 59 unidades)  
Sapata 02 (130x130x30cm; 2 unidades)  
Sapata 03 (90x90x30cm; 10 unidades)  
Sapata 04 (100x100x30cm; 1 unidade) </t>
  </si>
  <si>
    <t> Sapata 01 (70x70x30cm; 59 unidades) = 8,67m³
 Sapata 02 (130x130x30cm; 2 unidades) = 1,01m³
 Sapata 03 (90x90x30cm; 10 unidades) = 2,43m³
 Sapata 04 (100x100x30cm; 1 unidade) = 0,30m³
 Total de escavação: 12,41 * 1,1(10%)= 13,65m³</t>
  </si>
  <si>
    <t> Sapata 01 (70x70x30cm; 59 unidades) = 8,67m³
 Sapata 02 (130x130x30cm; 2 unidades) = 1,01m³
 Sapata 03 (90x90x30cm; 10 unidades) = 2,43m³
 Sapata 04 (100x100x30cm; 1 unidade) = 0,30m³
 Total de concreto: 12,41m³</t>
  </si>
  <si>
    <t> Sapata 01 (70x70x30cm; 59 unidades) = 28,91m²
 Sapata 02 (130x130x30cm; 2 unidades) = 3,38m²
 Sapata 03 (90x90x30cm; 10 unidades) = 8,10m²
 Sapata 04 (100x100x30cm; 1 unidade) = 1,00m²
 Total de regularização: 41,39m²</t>
  </si>
  <si>
    <t> Sapata 01 (70x70x30cm; 59 unidades) = 49,56m²
 Sapata 02 (130x130x30cm; 2 unidades) = 3,12m²
 Sapata 03 (90x90x30cm; 10 unidades) = 10,80m²
 Sapata 04 (100x100x30cm; 1 unidade) = 1,20m²
 Total de Forma: 64,68m²</t>
  </si>
  <si>
    <t xml:space="preserve"> Aço CA 50 10,00mm:  473,00Kg (Edificação) 
 Total de aço CA 50 10,00mm: 473,00Kg
</t>
  </si>
  <si>
    <t xml:space="preserve"> Aço CA 60 5,00mm:  26,00Kg (Edificação)
 Total de aço CA 60 5,00mm: 26,00Kg
</t>
  </si>
  <si>
    <t xml:space="preserve">VIGA 1 (20X30) comprimento linear 112,67metros linear 
VIGA 2 (20X20) comprimento linear 65,01metros linear 
VIGA 3 (37X20) comprimento linear 20,15metros linear </t>
  </si>
  <si>
    <t> Viga Baldrame 01: 0,20 (largura média) x 0,30 (altura) x 112,67m (extensão linear) = 6,76m³
 Viga Baldrame 02: 0,20 (largura média) x 0,20 (altura) x 65,01m (extensão linear) = 2,60m³
 Viga Baldrame 03: 0,37 (largura média) x 0,20 (altura) x 20,15m (extensão linear) = 1,49m³
 Total de escavação = 10,85m³X1,1(10%)=11,93m³</t>
  </si>
  <si>
    <t> Viga Baldrame 01: 0,20 (largura média) x 0,30 (altura) x 112,67m (extensão linear) = 6,76m³
 Viga Baldrame 02: 0,20 (largura média) x 0,20 (altura) x 65,01m (extensão linear) = 2,60m³
 Viga Baldrame 03: 0,37 (largura média) x 0,20 (altura) x 20,15m (extensão linear) = 1,49m³
 Volume total: 10,85m³</t>
  </si>
  <si>
    <t> Viga Baldrame 01: 2 x 0,30 x 112,67 = 67,60m². 
 Viga Baldrame 02: 2 x 0,20 x 65,01 = 26,00m². 
 Viga Baldrame 03: 2 x 0,20 x 20,15 = 8,06m². 
Área total: 101,66m²</t>
  </si>
  <si>
    <t> Aço CA 50 8,00mm: 360,00Kg 
 Total de aço CA 50 8,00mm: 360,00Kg</t>
  </si>
  <si>
    <t> Aço CA 60 5,00mm: 195,00Kg
 Total de aço CA 60 5,00mm: 195,00Kg</t>
  </si>
  <si>
    <t> Pilares da edificação - tipo 1: [(2 x 0,20) + (2 x 0,20)] x 2,20 x 6un = 10,56m².
 Pilares da edificação - tipo 2: [(2 x 0,20) + (2 x 0,20)] x 1,85 x 8un = 11,84m².
 Pilares da edificação - tipo 3: [(2 x 0,20) + (2 x 0,20)] x 1,10 x 8un = 7,04m².
 Pilares da edificação - tipo 4: [(2 x 0,20) + (2 x 0,20)] x 0,94 x 1un = 0,75m².
 Pilares da edificação - tipo 5: [(2 x 0,20) + (2 x 0,20)] x 0,30 x 16un = 3,84m².
 Pilares da edificação - tipo 6: [(2 x 0,37) + (2 x 0,12)] x 1,28 x 2un = 2,51m².
 Pilares da edificação - tipo 7: [(2 x 0,37) + (2 x 0,12)] x 0,68 x 2un = 1,33m².
 Pilares da edificação - tipo 8: [(2 x 0,37) + (2 x 0,12)] x 0,69 x 2un = 1,35m².
 Pilares da edificação - tipo 9: [(2 x 0,37) + (2 x 0,12)] x 0,95 x 6un = 5,59m².
 Pilares da edificação - tipo 10: [(2 x 0,20) + (2 x 0,20)] x 0,65 x 2un = 1,04m².
 Pilares da edificação - tipo 11: [(2 x 0,37) + (2 x 0,12)] x 0,85 x 2un = 1,67m².
 Pilares da edificação - tipo 12: [(2 x 0,20) + (2 x 0,20)] x 0,85 x 2un = 1,36m².
 Pilares da edificação - tipo 13: [(2 x 0,20) + (2 x 0,20)] x 0,55 x 2un = 0,88m².
 Pilares da edificação - tipo 14: [(2 x 0,20) + (2 x 0,20)] x 1,01 x 3un = 2,42m².
 Pilares da edificação - tipo 15: [(2 x 0,20) + (2 x 0,20)] x 1,02 x 1un = 0,82m².
 Pilares da edificação - tipo 16: [(2 x 0,20) + (2 x 0,20)] x 2,15 x 14un = 24,08m².
 Área total forma (desforma): 77,08m²</t>
  </si>
  <si>
    <t> Pilares da edificação - tipo 1: [(0,20) x (0,20)] x 2,20 x 6un = 0,53m³.
 Pilares da edificação - tipo 2: [(0,20) x (0,20)] x 1,85 x 8un = 0,59m³.
 Pilares da edificação - tipo 3: [(0,20) x (0,20)] x 1,10 x 8un = 0,35m³.
 Pilares da edificação - tipo 4: [(0,20) x (0,20)] x 0,94 x 1un = 0,04m³.
 Pilares da edificação - tipo 5: [(0,20) x (0,20)] x 0,30 x 16un = 0,19m³.
 Pilares da edificação - tipo 6: [(0,37) x (0,12)] x 1,28 x 2un = 0,11m³.
 Pilares da edificação - tipo 7: [(0,37) x (0,12)] x 0,68 x 2un = 0,06m³.
 Pilares da edificação - tipo 8: [(0,37) x (0,12)] x 0,69 x 2un = 0,06m³.
 Pilares da edificação - tipo 9: [(0,37) x (0,12)] x 0,95 x 6un = 0,25m³.
 Pilares da edificação - tipo 10: [(0,20) x (0,20)] x 0,65 x 2un = 0,05m³.
 Pilares da edificação - tipo 11: [(0,37) x (0,12)] x 0,85 x 2un = 0,07m³.
 Pilares da edificação - tipo 12: [(0,20) x (0,20)] x 0,85 x 2un = 0,07m³.
 Pilares da edificação - tipo 13: [(0,20) x (0,20)] x 0,55 x 2un = 0,04m³.
 Pilares da edificação - tipo 14: [(0,20) x (0,20)] x 1,01 x 3un = 0,12m³.
 Pilares da edificação - tipo 15: [(0,20) x (0,20)] x 1,02 x 1un = 0,04m³.
 Pilares da edificação - tipo 16: [(0,20) x (0,20)] x 2,15 x 14un = 1,20m³.
 Área total concreto (concreto): 3,77m³</t>
  </si>
  <si>
    <t> Aço CA 50 10,00mm: 613,00Kg 
 Total de aço CA 50 10,00mm: 613,00Kg</t>
  </si>
  <si>
    <t> Aço CA 60 5,00mm:  149,00Kg
 Total de aço CA 60 5,00mm: 149,00Kg</t>
  </si>
  <si>
    <t xml:space="preserve">VIGA 1 (20X20) comprimento linear=137,50metros linear
VIGA 2 (37X20) comprimento linear=18,53metros linear </t>
  </si>
  <si>
    <t> Viga 01: [(2 x 0,20)]  x 137,50 =55,00m².
 Viga 02: [(2 x 0,20)]  x 18,53 =7,41m².
 Área total: 62,41m²</t>
  </si>
  <si>
    <t> Viga 01: 0,20 (largura média) x 0,20 (altura) x 137,50m (extensão linear) = 5,50m³.
 Viga 02: 0,37 (largura média) x 0,20 (altura) x 18,53m (extensão linear) = 1,37m³.
 Volume total: 6,87m³</t>
  </si>
  <si>
    <t> Aço CA 50 8,00mm: 290,00Kg</t>
  </si>
  <si>
    <t> Aço CA 60 5,00mm: 183,00Kg</t>
  </si>
  <si>
    <t> Conforme o item 3.2.3: 
 Viga Baldrame 01: 2 x 0,30 x 112,67 = 67,60m². 
 Viga Baldrame 02: 2 x 0,20 x 65,01 = 26,00m². 
 Viga Baldrame 03: 2 x 0,20 x 20,15 = 8,06m². 
Área total: 101,66m²</t>
  </si>
  <si>
    <t>CANTONEIRA DE ABAS IGUAS (DETALHE DE QUINA 03)</t>
  </si>
  <si>
    <t>Valor total unitário - CPU.02</t>
  </si>
  <si>
    <t>Valor total unitário - CPU.03</t>
  </si>
  <si>
    <t>CPU 01</t>
  </si>
  <si>
    <t>CPU 02</t>
  </si>
  <si>
    <t>CPU 03</t>
  </si>
  <si>
    <t>TUBO ACO GALVANIZADO COM COSTURA, CLASSE MEDIA, DN 2.1/2", E = *3,65* MM, PESO *6,51* KG/M (NBR 5580)</t>
  </si>
  <si>
    <t>BUCHA DE NYLON SEM ABA S12, COM PARAFUSO DE 5/16" X 80 MM EM ACO ZINCADO COM ROSCA SOBERBA E CABECA SEXTAVADA</t>
  </si>
  <si>
    <t xml:space="preserve">PEDREIRO COM ENCARGOS COMPLEMENTARES </t>
  </si>
  <si>
    <t>CANTONEIRA ALUMINIO ABAS IGUAIS 1 ", E = 3 /16 "</t>
  </si>
  <si>
    <t>TUBO DE AÇO GALVANIZADO 2.1/2" (DETALHE DE QUINA 01)</t>
  </si>
  <si>
    <t>COMPOSIÇÃO DE CUSTOS UNITÁRIOS - CPU. 02</t>
  </si>
  <si>
    <t>COMPOSIÇÃO DE CUSTOS UNITÁRIOS - CPU. 03</t>
  </si>
  <si>
    <t>Calculo metro linear quina em tubo de aço (detalhe 01)
Tubo na quina Obstáculo 01 = 4,00m
Tubo na quina Obstáculo 03 = 5,85m
Tubo na quina Obstáculo 09 = 5,00m
Total = 14,85m</t>
  </si>
  <si>
    <t>Calculo metro linear quina em cantoneira de abas desiguais (detalhe 02)
Cantoneira de abas desiguais na quina Obstáculo 02 = 6,00m
Cantoneira de abas desiguais na quina Obstáculo 08 = 5,43m
Cantoneira de abas desiguais na quina Obstáculo 10 = 5,43m
Total  = 16,86m</t>
  </si>
  <si>
    <t>Calculo metro linear quina em cantoneira de abas iguais (detalhe 03)
Cantoneira de abas iguais na quina caixote 04 = 7,00m
Cantoneira de abas iguais na quina caixote 02 = 14,00m
Cantoneira de abas iguais na quina caixote 03 = 14,00m
Cantoneira de abas iguais na quina Obstáculo 07 = 2,00m
Cantoneira de abas iguais na quina caixote 01 = 6,00m
Total = 43,00m</t>
  </si>
  <si>
    <t>CANTONEIRA ALUMINIO ABAS DESIGUAIS 1" X 3/4 ", E = 1/8 " (CATALOGO GERDAU 2,14 KG/ML)</t>
  </si>
  <si>
    <t> PILAR 1 (20X20cm; H=2,20m; 6 unidades)
 PILAR 2 (20x20cm; H=1,85m; 8 unidades)
 PILAR 3 (20x20cm; H=1,10m; 8 unidades)
 PILAR 4 (20x20cm; H=0,94m; 1 unidade)
 PILAR 5 (20x20cm; H=0,30m; 16 unidades)
 PILAR 6 (37X12cm; H=1,28m; 2 unidades)
 PILAR 7 (37X12cm; H=0,68m; 2 unidades)
 PILAR 8 (37x12cm; H=0,69m; 2 unidade)
 PILAR 9 (37x12cm; H=0,95m; 6 unidades)
 PILAR 10 (20X20cm; H=0,65m; 2 unidades)
 PILAR 11 (37x12cm; H=0,85m; 2 unidades)
 PILAR 12 (20x20cm; H=0,85m; 2 unidades)
 PILAR 13 (20x20cm; H=0,55m; 2 unidades)
 PILAR 14 (20X20cm; H=1,01m; 3 unidades)
 PILAR 15 (20x20cm; H=1,02m; 1 unidade)
 PILAR 16 (20x20cm; H=2,15m; 14 unidades)</t>
  </si>
  <si>
    <t>PISTA DE SKATE</t>
  </si>
  <si>
    <t>FABRICAÇÃO, MONTAGEM E DESMONTAGEM DE FÔRMA PARA SAPATA, EM MADEIRA SERRADA, E=25 MM, 2 UTILIZAÇÕES. AF_06/2017</t>
  </si>
  <si>
    <t>VIGAS BALDRAMES</t>
  </si>
  <si>
    <t>SAPATA ISOLADA</t>
  </si>
  <si>
    <t>VIGA SUPERIOR</t>
  </si>
  <si>
    <t>POLIDORA DE PISO (POLITRIZ), PESO DE 100KG, DIÂMETRO 450 MM, MOTOR ELÉTRICO, POTÊNCIA 4 HP - CHP DIURNO. AF_09/2016</t>
  </si>
  <si>
    <t>Calculo de tempo de polimento do piso:
conforme o item SINAPI 72136 (PISO INDUSTRIAL DE ALTA RESISTENCIA, ESPESSURA 8MM, INCLUSO JUNTAS DE DILATACAO PLASTICAS E POLIMENTO MECANIZADO) temos 1,50h/m².
Portanto = 726,03m² x 1,50 h/m² = 1.089,05 Horas</t>
  </si>
  <si>
    <t>10.2</t>
  </si>
  <si>
    <t>10.3</t>
  </si>
  <si>
    <t>10.4</t>
  </si>
  <si>
    <t>10.5</t>
  </si>
  <si>
    <t>• Extensão linear paredes externas
 Ostaculo 01 - 1,10m + 4,00m + 1,10m + 4,00m + 1,73m + 1,73m + 4,00m + 3,97m + 3,97m = 29,60m/l
 Caixote 04 - 0,40m + 0,40m + 1,65m + 1,65m = 4,10m x 2 = 8,20m/l
 Ostaculo 02 - 6,00m + 1,10m + 6,00m + 3,50m + 3,50m = 20,10m/l
 Ostaculo 03 - 5,85m + 1,10m + 5,85m + 1,63m + 1,63m = 16,06m/l
 Caixote 02 - 2,00m + 3,00m + 2,00m + 0,40m + 2,00m + 3,00m + 2,00m + 0,40m = 14,80m/l
 Caixote 03 - 7,00m + 0,40m + 7,00m + 0,40m = 14,80m/l
 Caixote 01 + Obstaculo 07 - 0,40m + 0,50m + 1,40m + 2,00m + 1,40m + 0,50m + 0,40m + 3,00m = 9,60m/l
 Plataforma Obstaculo 08 + 09 + 10 - 15,85m + 1,10m + 5,42m + 0,40m + 5,00m + 0,40m + 5,43m + 1,10m = 34,70m/l
Obstaculo 08 - 3,50m + 3,50m = 7,00m/l
Obstaculo 09 - 2,12m + 2,12m = 4,24m/l
Obstaculo 10 - 3,50m + 3,50m = 7,00m/l
Total de impermebilização das paredes - 166,10m/l x 1,00m de altura = 166,10m²</t>
  </si>
  <si>
    <t>PREFEITURA MUNICIPAL DE ITAQUIRAÍ- MS</t>
  </si>
  <si>
    <t xml:space="preserve">OBRA: CONSTRUÇÃO DE UMA PISTA DE SKATE </t>
  </si>
  <si>
    <t>AGENTE PROMOTOR: PREFEITURA MUNICIPAL DE ITAQUIRAÍ - MS</t>
  </si>
  <si>
    <t>PREFEITURA MUNICIPAL DE ITAQUIRAÍ - MS</t>
  </si>
  <si>
    <t>EDUARDO RODRIGO VIEIRA LIMA</t>
  </si>
  <si>
    <t>CREA 51.264/D-PR</t>
  </si>
  <si>
    <t xml:space="preserve">PREFEITURA MUNICIPAL DE ITAQUIRAÍ </t>
  </si>
  <si>
    <t>CONSTRUÇÃO DE UMA PISTA DE SKATE</t>
  </si>
  <si>
    <t>DADOS</t>
  </si>
  <si>
    <t>ESPALHAMENTO DE MATERIAL COM TRATOR DE ESTEIRAS. AF_11/2019</t>
  </si>
  <si>
    <t>REGULARIZAÇÃO E COMPACTAÇÃO DE SUBLEITO DE SOLO PREDOMINANTEMENTE ARGILOSO. AF_11/2019</t>
  </si>
  <si>
    <t>PINTURA COM TINTA ALQUÍDICA DE FUNDO (TIPO ZARCÃO) APLICADA A ROLO OU PINCEL SOBRE SUPERFÍCIES METÁLICAS (EXCETO PERFIL) EXECUTADO EM OBRA (POR DEMÃO). AF_01/2020</t>
  </si>
  <si>
    <t>LIXAMENTO MANUAL EM SUPERFÍCIES METÁLICAS EM OBRA. AF_01/2020</t>
  </si>
  <si>
    <t>PINTURA COM TINTA ALQUÍDICA DE ACABAMENTO (ESMALTE SINTÉTICO ACETINADO ) APLICADA A ROLO OU PINCEL SOBRE SUPERFÍCIES METÁLICAS (EXCETO PERFIL) EXECUTADO EM OBRA (POR DEMÃO). AF_01/2020</t>
  </si>
  <si>
    <t xml:space="preserve">Área Guarda Corpo Obstáculo 01 + Obstáculo 02 + Obstáculo 03=
Parede externa + Parede fundo + Parede externa = 1,10m + 15,85m + 1,10m = 18,05m
Área Guarda Corpo Obstáculo 08 + Obstáculo 09 + Obstáculo 10=
Parede externa + Parede fundo + Parede externa = 1,10m + 15,85m + 1,10m = 18,05m
TOTAL ÁREA GUARDA CORPO = 18,05m + 18,05m = 36,10m
</t>
  </si>
  <si>
    <t>GUARDA-CORPO DE AÇO GALVANIZADO DE 1,10M, MONTANTES TUBULARES DE 1.1/4" ESPAÇADOS DE 1,20M, TRAVESSA SUPERIOR DE 1.1/2", GRADIL FORMADO POR
TUBOS HORIZONTAIS DE 1" E VERTICAIS DE 3/4", FIXADO COM CHUMBADOR MECÂ
NICO. AF_04/2019_P</t>
  </si>
  <si>
    <t>CORRIMÃO SIMPLES, DIÂMETRO EXTERNO = 1 1/2", EM AÇO GALVANIZADO. AF_04/2019_P</t>
  </si>
  <si>
    <t>11.2</t>
  </si>
  <si>
    <t>LIMPEZA DE SUPERFÍCIE COM JATO DE ALTA PRESSÃO. AF_04/2019</t>
  </si>
  <si>
    <t>Dimensões da área de intervenção: 40,00m + 25,00m + 40,00m + 24,76m = 129,76m linear x 2,20m de altura = 285,47m².</t>
  </si>
  <si>
    <t xml:space="preserve">Dimensões:
*Área Total Base Pista de Skate –15,85m x 32,35m = 512,75m²
</t>
  </si>
  <si>
    <t xml:space="preserve">Perímetro Pista Skate:  17,85m (sendo 15,85m largura da pista de skate + 1m de cada lado da pista para a locação do gabarito) + 34,35m (sendo 32,35m de comprimento da pista de skate + 1m de cada lado da pista para a locação do gabarito) + 17,85m + 34,35m = 104,40m
</t>
  </si>
  <si>
    <t xml:space="preserve">
Calculo Quantitativo de Volume de Aterro.
Área Vol. Aterro Base Terreno Pista de Skate conforme projeto arquitetônico =
15,85m x 32,35m = 512,74m² x 0,30m = 153,82m³
Área Vol. Aterro x Comprimento Obstáculo 01 conforme especificação A do projeto arquitetônico = 
7,50m² x 4,00m = 30,00m³
Área Vol. Aterro x Comprimento Obstáculo 02 conforme especificação B do projeto arquitetônico =
4,20m² x 6,00m = 25,2m³
Área Vol. Aterro x Comprimento Obstáculo 03 conforme especificação C do projeto arquitetônico =
2,23m² x 5,85m = 13,04m³
Área Vol. Aterro x Comprimento Obstáculo 04 conforme especificação D do projeto arquitetônico =
0,29m² x 2,00m = 0,58m³
Área Vol. Aterro x Comprimento Obstáculo 05 conforme especificação E do projeto arquitetônico =
0,22m² (rampa) + 0,89m² (plataforma) = 1,11m² x 3,40m = 3,77m³
Área Vol. Aterro x Comprimento Obstáculo 06 conforme especificação E do projeto arquitetônico =
0,33m² x 1,50m = 0,49m³
Área Vol. Aterro x Comprimento Obstáculo 07 conforme especificação F do projeto arquitetônico =
0,20m² x 2,00m =0,40m³
Área Vol. Aterro x Comprimento Obstáculo 08 conforme especificação G do projeto arquitetônico =
4,97m² x 5,43m = 26,98m³
Área Vol. Aterro x Comprimento Obstáculo 09 conforme especificação H do projeto arquitetônico =
3,48m² x 5,00m = 17,40m³
Área Vol. Aterro x Comprimento Obstáculo 10 conforme especificação I do projeto arquitetônico =
4,97m² x 5,43m = 26,98m³
Área Vol. Aterro Rampa de acesso a Pista de skate = 
8,10m² x 2,00m = 16,20m³
TOTAL VOL. ATERRO = Vol. Aterro Base Terreno Pista de Skate + Vol. Aterro Obstáculo 01 + Vol. Aterro Obstáculo 02 + Vol. Aterro Obstáculo 03 + Vol. Aterro Obstáculo 04 + Vol. Aterro Obstáculo 05 + Vol. Aterro Obstáculo 06 + Vol. Aterro Obstáculo 07 + Vol. Aterro Obstáculo 08 + Vol. Aterro Obstáculo 09 + Vol. Aterro Obstáculo 10 + Área Vol. Aterro + Área Vol. Aterro Rampa de acesso a Pista de skate =
TOTAL VOL. ATERRO = 153,82m³ + 30,00m³ + 25,20m³ + 13,04m³ + 0,58m³ + 3,77m³ + 0,49m³ + 0,40m³ + 26,98m³ + 17,40m³ + 26,98m³ + 16,20m³ = 314,86m³
</t>
  </si>
  <si>
    <t xml:space="preserve">Calculo Quantitativo Alvenaria.
Pista de Skate:
Área Obstáculo 01 conforme especificação A do projeto arquitetônico = 
9,65m² x 2 (laterais)+ 8,20m² (Parede Fundo) = 27,50m²
Área espelho escada Obstáculo 01 conforme especificação A do projeto arquitetônico=
0,54m² x 5 (espelhos) = 2,70m²
Área Obstáculo 02 conforme especificação B do projeto arquitetônico = 
5,02m² x 2 (laterais) + 10,20m² (Parede Fundo) = 20,24m²
Área Obstáculo 03 conforme especificação C do projeto arquitetônico = 
2,90m² x 2 (laterais) + 9,94m² (Parede Fundo) = 15,74m²
Área Obstáculo 05 + Obstáculo 06 conforme especificação E do projeto arquitetônico =  
5,30m x 0,40m = 1,99m² (área plataforma) 
Caixote 02 conforme especificação E do projeto arquitetônico = 
0,70m (altura) x 7,00m (comprimento) = 4,90m² 
Caixote 03 conforme especificação E do projeto arquitetônico =
0,70m (altura) x 7,00m (comprimento) = 4,90m²                  
Área Obstáculo 07 conforme especificação F do projeto arquitetônico = 
1,40m x 0,30m = 0,42m² (área plataforma)
Caixote 01 conforme especificação F do projeto arquitetônico =
0,60m (altura) x 3,00m (comprimento) = 1,80m² 
Área Obstáculo 08 conforme especificação G do projeto arquitetônico =
5,86m² x 2 (laterais) + 10,86m² (Parede fundo) = 22,58m²
Área Obstáculo 09 conforme especificação H do projeto arquitetônico = 
4,31m² x 2 (laterais) + 10,00m² (Parede fundo) = 18,62m²
Área Obstáculo 10 conforme especificação I do projeto arquitetônico =
5,86m² x 2 (laterais) + 10,86m² (Parede fundo) = 22,58m²
TOTAL FINAL ALVENARIA = Área Obstáculo 01 +Área dos espelhos da escada do Obstáculo 01 + Área Obstáculo 02 + Área Obstáculo 03 + Área Obstáculo 05 + Área Obstáculo 06 + Caixote 02 + Caixote 03 + Área Obstáculo 07 + Caixote 01 + Área Obstáculo 08 + Área Obstáculo 09 + Área Obstáculo 10.
TOTAL FINAL ALVENARIA = 27,50m² + 2,70m² + 20,24m² + 15,74m² + 1,99m² + 4,90m² + 4,90m² + 0,42m² + 1,80m² + 22,58m² + 18,62m² + 22,58m² = 143,97m² </t>
  </si>
  <si>
    <t xml:space="preserve">Calculo Quantitativo de piso de concreto com malha.
Área Obstáculo 01 conforme especificação A do projeto arquitetônico = 
0,84m + 2,19m + 5,14m = 8,88m linear x 4,00m largura = 35,52m²
Área Obstáculo 02 conforme especificação B do projeto arquitetônico = 
0,88m + 3,85m = 4,73m linear x 6,00m largura = 28,38m²
Área Obstáculo 03 conforme especificação C do projeto arquitetônico = 
0,83m + 2,43m = 3,26m linear x 5,85m largura = 19,07m²
Área Obstáculo 04 conforme especificação C do projeto arquitetônico = 
3,14m²
Área Obstáculo 05 conforme especificação E do projeto arquitetônico = 
2,00m + 3,40m = 5,40m linear x 7,00m largura = 37,80m²
Área Obstáculo 06 conforme especificação E do projeto arquitetônico = 
1,50m linear x 7,00m = 10,50m ²
Área Obstáculo 07 conforme especificação F do projeto arquitetônico = 
1,40m linear x 2,00 largura = 2,80m²
Área Obstáculo 08 conforme especificação G do projeto arquitetônico = 
0,87m + 4,00m = 4,87m linear x 5,43m largura = 26,44m²
Área Obstáculo 09 conforme especificação H do projeto arquitetônico = 
1,22m + 3,02m = 4,24m linear x 5,00m largura = 21,2m²
Área Obstáculo 10 conforme especificação Ido projeto arquitetônico = 
0,87m + 4,00m = 4,87m linear x 5,43m largura = 26,44m²
Área Base Terreno Pista de Skate =
15,85m x 32,35m = 512,74m²
Área rampa de acesso =
4,00m x 2,00m = 8,00m²
TOTAL LONA = Área Obstáculo 01 + Área Obstáculo 02 + Área Obstáculo 03 + Área Obstáculo 04 + Área Obstáculo 05 + Área Obstáculo 06 + Área Obstáculo 07 + Área Obstáculo 08 + Área Obstáculo 09 + Área Obstáculo 10 + Área Base Terreno Pista de Skate + Área Rampa de acesso = 
35,52m² + 28,38m² + 19,07m² + 3,14m² +37,80m² + 10,50m² + 2,80m² + 26,44m² + 21,20m² + 24,44m² + 512,74 + 8,00m²= 730,03m²
</t>
  </si>
  <si>
    <t>Calculo Quantitativo de lona.
Conforme o item 8.2 = 730,03m²</t>
  </si>
  <si>
    <t xml:space="preserve">Calculo Quantitativo Pintura.
Pista de skate:
Área Obstáculo 01 e Plataforma A conforme especificação A do projeto arquitetônico = 
9,65m² (lateral externa) + 8,20m² (parede fundo) = 17,85m²
4,40m² (plataforma A)
Área Obstáculo 02 e Plataforma conforme especificação B do projeto arquitetônico = 
10,20m² (parede fundo)
6,60m² (plataforma) 
Área Obstáculo 03 e Plataforma conforme especificação C do projeto arquitetônico = 
2,90m² (lateral externa) + 9,94m² (parede fundo) = 12,84m²
6,43m² (plataforma)
Área Obstáculo 05 + Obstáculo 06 e Plataforma conforme especificação E do projeto arquitetônico = 
15,90m² (plataforma)
Caixote 02 conforme especificação E do projeto arquitetônico =
2,40m² x 2 (laterais) + 0,18m² x 2 (faces) = 4,80m² + 0,36m² = 5,16m²
Caixote 03 conforme especificação E do projeto arquitetônico =
2,90m² (lateral interna) + 5,60m² (lateral externa) + 0,28m² x 2 (faces) = 8,50m² + 0,56m² = 9,06m²
Área Obstáculo 07 e Plataforma conforme especificação F do projeto arquitetônico =
2,80m² (plataforma)
Caixote 01 conforme especificação F do projeto arquitetônico =
2,10m² (lateral externa) + 1,20m² (lateral interna) + 0,24m² x 2 (faces) = 3,30m² + 0,48m² = 3,78m²
Área Obstáculo 08 e Plataforma conforme especificação G do projeto arquitetônico =
5,86m² (lateral externa) + 10,86m² (parede fundo) = 16,72m²
5,97m² (plataforma)
Área Obstáculo 09 e Plataforma conforme especificação H do projeto arquitetônico =
10,00m² (parede fundo)
7,50m² (plataforma)
Área Obstáculo 10 e Plataforma conforme especificação I do projeto arquitetônico =
5,86m² (lateral externa) + 10,86m² (parede fundo) = 16,72m²
5,97m² (plataforma)
TOTAL ÁREAS COM ACABAMENTO EM TINTA LATÉX ACRÍLICA:
Área Obstáculo 01 e Plataforma + Área Obstáculo 02 e Plataforma + Área Obstáculo 03 e Plataforma + Área Obstáculo 05 + Obstáculo 06 e Plataforma + Caixote 02 + Caixote 03 + Área Obstáculo 07 e Plataforma + Caixote 01 + Área Obstáculo 08 e Plataforma + Área Obstáculo 09 e Plataforma + Área Obstáculo 10 e Plataforma =
17,85m² + 4,40m² + 10,20m² + 6,60m² + 12,84m² + 6,43m² + 15,90m² + 5,16m² + 9,06m² + 2,80m² + 3,78m² + 16,72m² + 5,97m² + 10,00m² + 7,50m² + 16,72m² + 5,97m² = 157,9m² 
</t>
  </si>
  <si>
    <t xml:space="preserve">Calculo Quantitativo Pintura.
Pista de skate:
Área Obstáculo 01 e Plataforma A conforme especificação A do projeto arquitetônico = 
9,65m² (lateral externa) + 8,20m² (parede fundo) = 17,85m²
4,40m² (plataforma A)
Área Obstáculo 02 e Plataforma conforme especificação B do projeto arquitetônico = 
10,20m² (parede fundo)
6,60m² (plataforma) 
Área Obstáculo 03 e Plataforma conforme especificação C do projeto arquitetônico = 
2,90m² (lateral externa) + 9,94m² (parede fundo) = 12,84m²
6,43m² (plataforma)
Área Obstáculo 05 + Obstáculo 06 e Plataforma conforme especificação E do projeto arquitetônico = 
15,90m² (plataforma)
Caixote 02 conforme especificação E do projeto arquitetônico =
2,40m² x 2 (laterais) + 0,18m² x 2 (faces) = 4,80m² + 0,36m² = 5,16m²
Caixote 03 conforme especificação E do projeto arquitetônico =
2,90m² (lateral interna) + 5,60m² (lateral externa) + 0,28m² x 2 (faces) = 8,50m² + 0,56m² = 9,06m²
Área Obstáculo 07 e Plataforma conforme especificação F do projeto arquitetônico =
2,80m² (plataforma)
Caixote 01 conforme especificação F do projeto arquitetônico =
2,10m² (lateral externa) + 1,20m² (lateral interna) + 0,24m² x 2 (faces) = 3,30m² + 0,48m² = 3,78m²
Área Obstáculo 08 e Plataforma conforme especificação G do projeto arquitetônico =
5,86m² (lateral externa) + 10,86m² (parede fundo) = 16,72m²
5,97m² (plataforma)
Área Obstáculo 09 e Plataforma conforme especificação H do projeto arquitetônico =
10,00m² (parede fundo)
7,50m² (plataforma)
Área Obstáculo 10 e Plataforma conforme especificação I do projeto arquitetônico =
5,86m² (lateral externa) + 10,86m² (parede fundo) = 16,72m²
5,97m² (plataforma)
TOTAL ÁREAS COM ACABAMENTO EM TINTA LATÉX ACRÍLICA:
Área Obstáculo 01 e Plataforma + Área Obstáculo 02 e Plataforma + Área Obstáculo 03 e Plataforma + Área Obstáculo 05 + Obstáculo 06 e Plataforma + Caixote 02 + Caixote 03 + Área Obstáculo 07 e Plataforma + Caixote 01 + Área Obstáculo 08 e Plataforma + Área Obstáculo 09 e Plataforma + Área Obstáculo 10 e Plataforma.
17,85m² + 4,40m² + 10,20m² + 6,60m² + 12,84m² + 6,43m² + 15,90m² + 5,16m² + 9,06m² + 2,80m² + 3,78m² + 16,72m² + 5,97m² + 10,00m² + 7,50m² + 16,72m² + 5,97m² = 157,9m² </t>
  </si>
  <si>
    <t xml:space="preserve">Calculo Quantitativo Pintura Guarda Corpo e Corrimão.
Área Corrimão escada obstáculo 01 = 1,35m x 0,40m (altura) = 0,54m²
Área Corrimão entre obstáculo 07 e obstáculo 05 = 3,00m x 0,30m (altura) = 0,90m²
Área Corrimão entre obstáculo 05 e obstáculo 06 = 7,30m x 0,30m =2,19m²
Área Total Corrimão = 3,63m²
TOTAL ÁREA GUARDA CORPO = 36,10m x 1,10m de altura  = 39,71m²
Área TOTAL guarda corpo e corrimão para pintura=
39,71m² + 3,63m² = 43,34m²
</t>
  </si>
  <si>
    <t>Área Construida Pista de skate = 512,74m³
Área Construida rampa = 8m²
TOTAL = 512,74m² + 8m²  = 520,74m²</t>
  </si>
  <si>
    <t>SICONV Nº 004520/2019</t>
  </si>
  <si>
    <t>DATA BASE:</t>
  </si>
  <si>
    <t>CONTRATO DE REPASSE:</t>
  </si>
  <si>
    <t>ÁREA DO TERRENO: 17.599,95m²</t>
  </si>
  <si>
    <t>ÁREA DE INTERVENÇÃO: 995,24m²</t>
  </si>
  <si>
    <t>CONCRETAGEM DE SAPATAS, FCK 30 MPA, COM USO DE JERICA LANÇAMENTO, ADENSAMENTO E ACABAMENTO. AF_06/2017</t>
  </si>
  <si>
    <t>CONCRETAGEM DE BLOCOS DE COROAMENTO E VIGAS BALDRAMES, FCK 30 MPA, COM USO DE BOMBA LANÇAMENTO, ADENSAMENTO E ACABAMENTO. AF_06/2017</t>
  </si>
  <si>
    <t>SICONVI Nº 895630/2019</t>
  </si>
  <si>
    <t>ITAQUIRAÍ - MS</t>
  </si>
  <si>
    <t> Dimensões:
*Área Total Base Referente a Pista de Skate –15,85m x 32,35m = 512,74m²
Área Total Corte Pista de Skate– 512,74m²  x 0,30m de espessura = 153,82m³ 
Área Total Base Rampa de Acesso a Pista de Skate - 2,00m x 4,05m = 8,10m²
Área Total Corte Rampa de Acesso a Pista de Skate - 8,10m² x 0,30m de espessura = 2,43m³
TOTAL FINAL = 153,82m³ + 2,43m³ = 156,25m³</t>
  </si>
  <si>
    <t>11.1</t>
  </si>
  <si>
    <t>2.4</t>
  </si>
  <si>
    <t>2.5</t>
  </si>
  <si>
    <t>3.1</t>
  </si>
  <si>
    <t>3.2</t>
  </si>
  <si>
    <t>3.3</t>
  </si>
  <si>
    <t>4.1.6</t>
  </si>
  <si>
    <t>4.1. SAPATA ISOLADA</t>
  </si>
  <si>
    <t>4.2. VIGAS BALDRAME</t>
  </si>
  <si>
    <t>5.1.1</t>
  </si>
  <si>
    <t>5.1.3</t>
  </si>
  <si>
    <t>5.1.4</t>
  </si>
  <si>
    <t>5.2. VIGA SUPERIOR:</t>
  </si>
  <si>
    <t>5.2.1</t>
  </si>
  <si>
    <t>5.2.2</t>
  </si>
  <si>
    <t>5.2.3</t>
  </si>
  <si>
    <t>5.2.4</t>
  </si>
  <si>
    <t>6.2</t>
  </si>
  <si>
    <t>11.3</t>
  </si>
  <si>
    <t>11.4</t>
  </si>
  <si>
    <t>11.5</t>
  </si>
  <si>
    <t>12.0</t>
  </si>
  <si>
    <t>12.1</t>
  </si>
  <si>
    <t>SUB-TOTAL ITEM 12.0</t>
  </si>
  <si>
    <t>4.2.2.</t>
  </si>
  <si>
    <t>4.1.1.</t>
  </si>
  <si>
    <t>5.1. PILARES</t>
  </si>
  <si>
    <t>12.02</t>
  </si>
  <si>
    <t>ÁREA À CONSTRUIR: 520,75m²</t>
  </si>
  <si>
    <t>ENGENHEIRO CIVIL DE OBRA PLENO COM ENCARGOS COMPLEMENTARES</t>
  </si>
  <si>
    <t>MESTRE DE OBRAS COM ENCARGOS COMPLEMENTARES</t>
  </si>
  <si>
    <t>ENCARREGADO GERAL COM ENCARGOS COMPLEMENTARES</t>
  </si>
  <si>
    <t>LIMPEZA MECANIZADA DE CAMADA VEGETAL, VEGETAÇÃO E PEQUENAS ÁRVORES ÂMETRO DE TRONCO MENOR QUE 0,20 M), COM TRATOR DE ESTEIRAS.AF_05/2018</t>
  </si>
  <si>
    <t>REGULARIZAÇÃO E COMPACTAÇÃO DE SUBLEITO DE SOLO PREDOMINANTEMENTE ARENOSO. AF_11/2019</t>
  </si>
  <si>
    <t xml:space="preserve"> IMPERMEABILIZAÇÃO DE SUPERFÍCIE COM EMULSÃO ASFÁLTICA, 2 DEMÃOS AF_06/2018</t>
  </si>
  <si>
    <t>PLACA DE OBRA EM CHAPA DE ACO GALVANIZADO (CONFORME SINAPI 74209/001  - 01/2020)</t>
  </si>
  <si>
    <t>SARRAFO DE MADEIRA NAO APARELHADA *2,5 X 7* CM, MACARANDUBA, ANGELIM OU EQUIVALENTE DA REGIAO</t>
  </si>
  <si>
    <t>PONTALETE DE MADEIRA NAO APARELHADA *7,5 X 7,5* CM (3 X 3 ") PINUS, MISTA OU EQUIVALENTE DA REGIAO</t>
  </si>
  <si>
    <t>PLACA DE OBRA (PARA CONSTRUCAO CIVIL) EM CHAPA GALVANIZADA *N. 22*, ADESIVADA, DE *2,0 X 1,125* M</t>
  </si>
  <si>
    <t>PREGO DE ACO POLIDO COM CABECA 18 X 30 (2 3/4 X 10)</t>
  </si>
  <si>
    <t>CARPINTEIRO DE FORMAS COM ENCARGOS COMPLEMENTARES</t>
  </si>
  <si>
    <t>CONCRETO MAGRO PARA LASTRO, TRAÇO 1:4,5:4,5 (CIMENTO/ AREIA MÉDIA/ BRITA 1) - PREPARO MECÂNICO COM BETONEIRA 400 L. AF_07/2016</t>
  </si>
  <si>
    <t>CPU 04</t>
  </si>
  <si>
    <t>5.1.2</t>
  </si>
  <si>
    <t>CONCRETAGEM DE VIGAS E LAJES, FCK=20 MPA, PARA QUALQUER TIPO DE LAJE COM BALDES EM EDIFICAÇÃO TÉRREA, COM ÁREA MÉDIA DE LAJES MENOR OU IGUAL A 20 M² - LANÇAMENTO, ADENSAMENTO E ACABAMENTO. AF_12/2015</t>
  </si>
  <si>
    <t>ADMINISTRAÇÃO LOCAL</t>
  </si>
  <si>
    <t>TAPUME COM TELHA METÁLICA. AF_05/2018</t>
  </si>
  <si>
    <t>ALVENARIA DE VEDAÇÃO DE BLOCOS CERÂMICOS FURADOS NA HORIZONTAL DE 9X19X19CM (ESPESSURA 9CM) DE PAREDES COM ÁREA LÍQUIDA MAIOR OU IGUAL A 6M² SEM VÃOS E ARGAMASSA DE ASSENTAMENTO COM PREPARO EM BETONEIRA. AF_06/2014</t>
  </si>
  <si>
    <t>LASTRO DE CONCRETO MAGRO, APLICADO EM PISOS OU RADIERS, ESPESSURA DE 3 CM. AF_07/2016</t>
  </si>
  <si>
    <t>COMPOSIÇÃO DE CUSTOS UNITÁRIOS - CPU. 04</t>
  </si>
  <si>
    <t>Valor total unitário - CPU.04</t>
  </si>
  <si>
    <t>COMPOSIÇÃO DE CUSTOS UNITÁRIOS - CPU. 05</t>
  </si>
  <si>
    <t>Valor total unitário - CPU.05</t>
  </si>
  <si>
    <t>CP 05</t>
  </si>
  <si>
    <t>CANTONEIRA DE ABAS DESIGUAIS (DETALHE DE+B34+B35)</t>
  </si>
  <si>
    <t xml:space="preserve">
Calculo Quantitativo Alvenaria - Pista de Skate:
Área Obstáculo 01 conforme especificação A do projeto arquitetônico = 
9,65m² x 2 (laterais)+ 8,20m² (Parede Fundo) = 27,50m²
Área espelho escada Obstáculo 01 conforme especificação A do projeto arquitetônico=
0,54m² x 5 (espelhos) = 2,70m²
Caixote 04 fiada interna = 1,40m² + 1,40m² = 2,80m²
Área Obstáculo 02 conforme especificação B do projeto arquitetônico = 
5,02m² x 2 (laterais) + 10,20m² (Parede Fundo) = 20,24m²
Área Obstáculo 03 conforme especificação C do projeto arquitetônico = 
2,90m² x 2 (laterais) + 9,94m² (Parede Fundo) = 15,74m²
Área Obstáculo 05 + Obstáculo 06 conforme especificação E do projeto arquitetônico =  
5,30m x 0,40m = 1,99m² (área plataforma) 
Caixote 02 conforme especificação E do projeto arquitetônico = 
0,70m (altura) x 7,00m (comprimento) = 4,90m² x 02 fiadas = 9,80m²
Caixote 03 conforme especificação E do projeto arquitetônico =
0,70m (altura) x 7,00m (comprimento) = 4,90m² x 02 fiadas = 9,80m²                  
Área Obstáculo 07 conforme especificação F do projeto arquitetônico = 
1,40m x 0,30m = 0,42m² (área plataforma)
Caixote 01 conforme especificação F do projeto arquitetônico =
0,60m (altura) x 3,00m (comprimento) = 1,80m² x 02 fiadas = 3,60m²
Área Obstáculo 08 conforme especificação G do projeto arquitetônico =
5,86m² x 2 (laterais) + 10,86m² (Parede fundo) = 22,58m²
Área Obstáculo 09 conforme especificação H do projeto arquitetônico = 
4,31m² x 2 (laterais) + 10,00m² (Parede fundo) = 18,62m²
Área Obstáculo 10 conforme especificação I do projeto arquitetônico =
5,86m² x 2 (laterais) + 10,86m² (Parede fundo) = 22,58m²
TOTAL FINAL ALVENARIA =  Área Obstáculo 01 +Área dos espelhos da escada do Obstáculo 01 + Caixote 04 + Área Obstáculo 02 + Área Obstáculo 03 + Área Obstáculo 05 + Área Obstáculo 06 + Caixote 02 + Caixote 03 + Área Obstáculo 07 + Caixote 01 + Área Obstáculo 08 + Área Obstáculo 09 + Área Obstáculo 10.
TOTAL FINAL ALVENARIA = 27,50m² + 2,70m² + 2,80m² + 20,24m² + 15,74m² + 1,99m² + 9,80m² + 9,80m² + 0,42m² + 3,60m² + 22,58m² + 18,62m² + 22,58m² = 158,37m²  
</t>
  </si>
  <si>
    <t xml:space="preserve">
Calculo Quantitativo Alvenaria - Pista de Skate:
Área Obstáculo 01 conforme especificação A do projeto arquitetônico = 
9,65m² x 2 (laterais)+ 8,20m² (Parede Fundo) = 27,50m²
Área espelho escada Obstáculo 01 conforme especificação A do projeto arquitetônico=
0,54m² x 5 (espelhos) = 2,70m²
Área Obstáculo 02 conforme especificação B do projeto arquitetônico = 
5,02m² x 2 (laterais) + 10,20m² (Parede Fundo) = 20,24m²
Área Obstáculo 03 conforme especificação C do projeto arquitetônico = 
2,90m² x 2 (laterais) + 9,94m² (Parede Fundo) = 15,74m²
Área Obstáculo 05 + Obstáculo 06 conforme especificação E do projeto arquitetônico =  
5,30m x 0,40m = 1,99m² (área plataforma) 
Caixote 02 conforme especificação E do projeto arquitetônico = 
0,70m (altura) x 7,00m (comprimento) = 4,90m² 
Caixote 03 conforme especificação E do projeto arquitetônico =
0,70m (altura) x 7,00m (comprimento) = 4,90m²                  
Área Obstáculo 07 conforme especificação F do projeto arquitetônico = 
1,40m x 0,30m = 0,42m² (área plataforma)
Caixote 01 conforme especificação F do projeto arquitetônico =
0,60m (altura) x 3,00m (comprimento) = 1,80m² 
Área Obstáculo 08 conforme especificação G do projeto arquitetônico =
5,86m² x 2 (laterais) + 10,86m² (Parede fundo) = 22,58m²
Área Obstáculo 09 conforme especificação H do projeto arquitetônico = 
4,31m² x 2 (laterais) + 10,00m² (Parede fundo) = 18,62m²
Área Obstáculo 10 conforme especificação I do projeto arquitetônico =
5,86m² x 2 (laterais) + 10,86m² (Parede fundo) = 22,58m²
TOTAL FINAL ALVENARIA = Área Obstáculo 01 +Área dos espelhos da escada do Obstáculo 01 + Área Obstáculo 02 + Área Obstáculo 03 + Área Obstáculo 05 + Área Obstáculo 06 + Caixote 02 + Caixote 03 + Área Obstáculo 07 + Caixote 01 + Área Obstáculo 08 + Área Obstáculo 09 + Área Obstáculo 10.
TOTAL FINAL ALVENARIA = 27,50m² + 2,70m² + 20,24m² + 15,74m² + 1,99m² + 4,90m² + 4,90m² + 0,42m² + 1,80m² + 22,58m² + 18,62m² + 22,58m² = 143,97m² </t>
  </si>
  <si>
    <t>83,00% (HORA)</t>
  </si>
  <si>
    <t>46,50% (Mês)</t>
  </si>
  <si>
    <t>ESCAVAÇÃO HORIZONTAL, INCLUINDO CARGA, DESCARGA E TRANSPORTE EM SOLO DE 1A CATEGORIA COM TRATOR DE ESTEIRAS (170HP/LÂMINA: 5,20M3) E CAMINHÃO BASCULANTE DE 10M3, DMT ATÉ 200M. AF_07/2020</t>
  </si>
  <si>
    <t>ESCAVAÇÃO MECANIZADA PARA BLOCO DE COROAMENTO OU SAPATA, SEM PREVISÃO DE FÔRMA, COM RETROESCAVADEIRA. AF_06/2017</t>
  </si>
  <si>
    <t>ESCAVAÇÃO MANUAL DE VALA PARA VIGA BALDRAME, COM PREVISÃO DE FÔRMA. AF_06/2017</t>
  </si>
  <si>
    <t>SINAPI REF JANEIRO/2021 - COM DESONERAÇÃO</t>
  </si>
  <si>
    <t>EXECUÇÃO DE PASSEIO (CALÇADA) OU PISO DE CONCRETO COM CONCRETO MOLDADO IN LOCO, FEITO EM OBRA, ACABAMENTO CONVENCIONAL, ESPESSURA 12 CM, ARMADO. AF_07/2016</t>
  </si>
  <si>
    <t xml:space="preserve">UN </t>
  </si>
  <si>
    <t>Carga horária de 20hrs mensais x 6 meses de obra = 120h / Preço de R$129,90/h - Total de R$15.588,00</t>
  </si>
  <si>
    <t>15 de julho de 2.021</t>
  </si>
  <si>
    <t>Thalles Henrique Tomazelli</t>
  </si>
  <si>
    <t>PREFEITO DE ITAQUIRAÍ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</si>
</sst>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_);\(#,##0.000\)"/>
    <numFmt numFmtId="167" formatCode="0.000"/>
    <numFmt numFmtId="168" formatCode="#,##0.0000"/>
    <numFmt numFmtId="169" formatCode="#,##0.00000"/>
    <numFmt numFmtId="170" formatCode="_(* #,##0.00_);_(* \(#,##0.00\);_(* \-??_);_(@_)"/>
    <numFmt numFmtId="171" formatCode="&quot;R$&quot;\ #,##0.00"/>
    <numFmt numFmtId="172" formatCode="dd\ &quot;de&quot;\ mmmm\ &quot;de&quot;\ yyyy"/>
    <numFmt numFmtId="173" formatCode="_(&quot;R$&quot;* #,##0.00_);_(&quot;R$&quot;* \(#,##0.00\);_(&quot;R$&quot;* &quot;-&quot;??_);_(@_)"/>
    <numFmt numFmtId="174" formatCode="&quot;R$&quot;#,##0.00_);[Red]\(&quot;R$&quot;#,##0.00\)"/>
    <numFmt numFmtId="175" formatCode="0.0%"/>
  </numFmts>
  <fonts count="98"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b/>
      <sz val="10"/>
      <name val="Arial"/>
      <family val="2"/>
    </font>
    <font>
      <sz val="10"/>
      <name val="Courier"/>
      <family val="3"/>
    </font>
    <font>
      <b/>
      <sz val="11"/>
      <name val="Arial"/>
      <family val="2"/>
    </font>
    <font>
      <sz val="10"/>
      <name val="Arial Narrow"/>
      <family val="2"/>
    </font>
    <font>
      <b/>
      <sz val="10"/>
      <name val="Arial Narrow"/>
      <family val="2"/>
    </font>
    <font>
      <sz val="11"/>
      <name val="Arial"/>
      <family val="2"/>
    </font>
    <font>
      <b/>
      <sz val="9"/>
      <name val="Arial"/>
      <family val="2"/>
    </font>
    <font>
      <b/>
      <sz val="12"/>
      <name val="Arial"/>
      <family val="2"/>
    </font>
    <font>
      <b/>
      <sz val="16"/>
      <name val="Arial"/>
      <family val="2"/>
    </font>
    <font>
      <b/>
      <sz val="14"/>
      <name val="Arial"/>
      <family val="2"/>
    </font>
    <font>
      <sz val="7"/>
      <name val="Arial"/>
      <family val="2"/>
    </font>
    <font>
      <b/>
      <sz val="10"/>
      <color indexed="12"/>
      <name val="Arial"/>
      <family val="2"/>
    </font>
    <font>
      <sz val="9"/>
      <name val="Arial"/>
      <family val="2"/>
    </font>
    <font>
      <sz val="10"/>
      <name val="Arial"/>
      <family val="2"/>
    </font>
    <font>
      <sz val="10"/>
      <name val="Courier"/>
      <family val="3"/>
    </font>
    <font>
      <sz val="12"/>
      <name val="Arial"/>
      <family val="2"/>
    </font>
    <font>
      <sz val="10"/>
      <name val="Arial"/>
      <family val="2"/>
    </font>
    <font>
      <sz val="10"/>
      <name val="Courier"/>
      <family val="3"/>
    </font>
    <font>
      <sz val="14"/>
      <color indexed="8"/>
      <name val="Calibri"/>
      <family val="2"/>
    </font>
    <font>
      <b/>
      <sz val="14"/>
      <color indexed="8"/>
      <name val="Calibri"/>
      <family val="2"/>
    </font>
    <font>
      <sz val="11"/>
      <color theme="1"/>
      <name val="Calibri"/>
      <family val="2"/>
      <scheme val="minor"/>
    </font>
    <font>
      <sz val="11"/>
      <color rgb="FFFF0000"/>
      <name val="Calibri"/>
      <family val="2"/>
      <scheme val="minor"/>
    </font>
    <font>
      <sz val="11"/>
      <color theme="1"/>
      <name val="Arial"/>
      <family val="2"/>
    </font>
    <font>
      <b/>
      <sz val="10"/>
      <color theme="1"/>
      <name val="Arial"/>
      <family val="2"/>
    </font>
    <font>
      <b/>
      <sz val="12"/>
      <color theme="1"/>
      <name val="Arial"/>
      <family val="2"/>
    </font>
    <font>
      <b/>
      <sz val="11"/>
      <name val="Calibri"/>
      <family val="2"/>
      <scheme val="minor"/>
    </font>
    <font>
      <b/>
      <sz val="12"/>
      <name val="Calibri"/>
      <family val="2"/>
      <scheme val="minor"/>
    </font>
    <font>
      <b/>
      <sz val="18"/>
      <name val="Calibri"/>
      <family val="2"/>
      <scheme val="minor"/>
    </font>
    <font>
      <b/>
      <sz val="14"/>
      <name val="Calibri"/>
      <family val="2"/>
      <scheme val="minor"/>
    </font>
    <font>
      <sz val="14"/>
      <name val="Arial"/>
      <family val="2"/>
    </font>
    <font>
      <sz val="16"/>
      <name val="Arial"/>
      <family val="2"/>
    </font>
    <font>
      <sz val="16"/>
      <name val="Arial Narrow"/>
      <family val="2"/>
    </font>
    <font>
      <sz val="14"/>
      <name val="Arial Narrow"/>
      <family val="2"/>
    </font>
    <font>
      <b/>
      <sz val="14"/>
      <name val="Arial Narrow"/>
      <family val="2"/>
    </font>
    <font>
      <sz val="14"/>
      <color rgb="FF0070C0"/>
      <name val="Arial Narrow"/>
      <family val="2"/>
    </font>
    <font>
      <b/>
      <sz val="15"/>
      <color indexed="8"/>
      <name val="Arial"/>
      <family val="2"/>
    </font>
    <font>
      <b/>
      <sz val="14"/>
      <color indexed="8"/>
      <name val="Arial"/>
      <family val="2"/>
    </font>
    <font>
      <b/>
      <sz val="18"/>
      <name val="Arial Narrow"/>
      <family val="2"/>
    </font>
    <font>
      <b/>
      <u/>
      <sz val="15"/>
      <name val="Arial"/>
      <family val="2"/>
    </font>
    <font>
      <sz val="11"/>
      <color indexed="9"/>
      <name val="Arial"/>
      <family val="2"/>
    </font>
    <font>
      <b/>
      <sz val="11"/>
      <color indexed="12"/>
      <name val="Arial"/>
      <family val="2"/>
    </font>
    <font>
      <i/>
      <sz val="12"/>
      <name val="Calibri"/>
      <family val="2"/>
    </font>
    <font>
      <i/>
      <u/>
      <sz val="12"/>
      <name val="Calibri"/>
      <family val="2"/>
    </font>
    <font>
      <u/>
      <sz val="10"/>
      <name val="Arial"/>
      <family val="2"/>
    </font>
    <font>
      <b/>
      <sz val="18"/>
      <name val="Arial"/>
      <family val="2"/>
    </font>
    <font>
      <sz val="18"/>
      <name val="Courier"/>
      <family val="3"/>
    </font>
    <font>
      <sz val="16"/>
      <color rgb="FFFF0000"/>
      <name val="Arial"/>
      <family val="2"/>
    </font>
    <font>
      <sz val="16"/>
      <color theme="1"/>
      <name val="Arial"/>
      <family val="2"/>
    </font>
    <font>
      <b/>
      <sz val="20"/>
      <name val="Arial"/>
      <family val="2"/>
    </font>
    <font>
      <sz val="16"/>
      <color indexed="8"/>
      <name val="Calibri"/>
      <family val="2"/>
    </font>
    <font>
      <sz val="14"/>
      <color indexed="8"/>
      <name val="Arial"/>
      <family val="2"/>
    </font>
    <font>
      <b/>
      <sz val="22"/>
      <name val="Calibri"/>
      <family val="2"/>
      <scheme val="minor"/>
    </font>
    <font>
      <sz val="22"/>
      <name val="Courier"/>
      <family val="3"/>
    </font>
    <font>
      <sz val="8"/>
      <name val="Arial"/>
      <family val="2"/>
    </font>
    <font>
      <b/>
      <sz val="12"/>
      <color indexed="8"/>
      <name val="Arial"/>
      <family val="2"/>
    </font>
    <font>
      <sz val="12"/>
      <color indexed="8"/>
      <name val="Arial"/>
      <family val="2"/>
    </font>
    <font>
      <sz val="10"/>
      <name val="Courier"/>
      <family val="3"/>
    </font>
    <font>
      <sz val="10"/>
      <color theme="1"/>
      <name val="Arial"/>
      <family val="2"/>
    </font>
    <font>
      <b/>
      <sz val="8"/>
      <color rgb="FF000000"/>
      <name val="Arial"/>
      <family val="2"/>
    </font>
    <font>
      <b/>
      <sz val="9"/>
      <color rgb="FF000000"/>
      <name val="Arial"/>
      <family val="2"/>
    </font>
    <font>
      <b/>
      <sz val="9"/>
      <color indexed="8"/>
      <name val="Arial"/>
      <family val="2"/>
    </font>
    <font>
      <b/>
      <sz val="10"/>
      <color rgb="FF000000"/>
      <name val="Arial"/>
      <family val="2"/>
    </font>
    <font>
      <sz val="8"/>
      <color indexed="8"/>
      <name val="Arial"/>
      <family val="2"/>
    </font>
    <font>
      <b/>
      <sz val="8"/>
      <color indexed="8"/>
      <name val="Arial"/>
      <family val="2"/>
    </font>
    <font>
      <sz val="8"/>
      <color rgb="FF000000"/>
      <name val="Arial"/>
      <family val="2"/>
    </font>
    <font>
      <sz val="10"/>
      <color indexed="8"/>
      <name val="Arial"/>
      <family val="2"/>
    </font>
    <font>
      <sz val="9"/>
      <color indexed="8"/>
      <name val="Arial"/>
      <family val="2"/>
    </font>
    <font>
      <sz val="9"/>
      <color rgb="FF000000"/>
      <name val="Arial"/>
      <family val="2"/>
    </font>
    <font>
      <sz val="11"/>
      <color indexed="8"/>
      <name val="Calibri"/>
      <family val="2"/>
    </font>
    <font>
      <sz val="10"/>
      <color rgb="FF000000"/>
      <name val="Arial"/>
      <family val="2"/>
    </font>
    <font>
      <b/>
      <sz val="10"/>
      <color indexed="8"/>
      <name val="Arial"/>
      <family val="2"/>
    </font>
    <font>
      <b/>
      <sz val="9"/>
      <color theme="1"/>
      <name val="Arial"/>
      <family val="2"/>
    </font>
    <font>
      <b/>
      <sz val="8"/>
      <color theme="1"/>
      <name val="Arial"/>
      <family val="2"/>
    </font>
    <font>
      <sz val="9"/>
      <color theme="1"/>
      <name val="Arial"/>
      <family val="2"/>
    </font>
    <font>
      <b/>
      <sz val="11"/>
      <color rgb="FF000000"/>
      <name val="Arial"/>
      <family val="2"/>
    </font>
    <font>
      <b/>
      <sz val="14"/>
      <color theme="1"/>
      <name val="Arial"/>
      <family val="2"/>
    </font>
    <font>
      <sz val="11"/>
      <color rgb="FF000000"/>
      <name val="Calibri"/>
      <family val="2"/>
      <scheme val="minor"/>
    </font>
    <font>
      <b/>
      <sz val="12"/>
      <name val="Arial Narrow"/>
      <family val="2"/>
    </font>
    <font>
      <sz val="12"/>
      <name val="Arial Narrow"/>
      <family val="2"/>
    </font>
    <font>
      <b/>
      <sz val="8"/>
      <name val="Arial"/>
      <family val="2"/>
    </font>
    <font>
      <sz val="8"/>
      <name val="Arial Narrow"/>
      <family val="2"/>
    </font>
    <font>
      <b/>
      <sz val="14"/>
      <color theme="1"/>
      <name val="Calibri"/>
      <family val="2"/>
      <scheme val="minor"/>
    </font>
    <font>
      <b/>
      <sz val="24"/>
      <name val="Arial Narrow"/>
      <family val="2"/>
    </font>
    <font>
      <sz val="14"/>
      <name val="Courier"/>
      <family val="3"/>
    </font>
    <font>
      <sz val="16"/>
      <color theme="1"/>
      <name val="Calibri"/>
      <family val="2"/>
      <scheme val="minor"/>
    </font>
    <font>
      <b/>
      <sz val="16"/>
      <name val="Arial Narrow"/>
      <family val="2"/>
    </font>
    <font>
      <sz val="16"/>
      <color theme="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indexed="43"/>
        <bgColor indexed="64"/>
      </patternFill>
    </fill>
    <fill>
      <patternFill patternType="solid">
        <fgColor rgb="FFD8D8D8"/>
        <bgColor indexed="64"/>
      </patternFill>
    </fill>
    <fill>
      <patternFill patternType="solid">
        <fgColor rgb="FFFDF5E6"/>
        <bgColor indexed="64"/>
      </patternFill>
    </fill>
  </fills>
  <borders count="8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8"/>
      </right>
      <top/>
      <bottom style="medium">
        <color indexed="64"/>
      </bottom>
      <diagonal/>
    </border>
    <border>
      <left style="thin">
        <color indexed="8"/>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8"/>
      </right>
      <top/>
      <bottom style="thin">
        <color indexed="8"/>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s>
  <cellStyleXfs count="311">
    <xf numFmtId="166" fontId="0" fillId="0" borderId="0"/>
    <xf numFmtId="44" fontId="25"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66" fontId="24" fillId="0" borderId="0" applyFont="0" applyFill="0" applyBorder="0" applyAlignment="0" applyProtection="0"/>
    <xf numFmtId="44" fontId="31" fillId="0" borderId="0" applyFont="0" applyFill="0" applyBorder="0" applyAlignment="0" applyProtection="0"/>
    <xf numFmtId="0" fontId="10" fillId="0" borderId="0"/>
    <xf numFmtId="0" fontId="10" fillId="0" borderId="0"/>
    <xf numFmtId="0" fontId="31" fillId="0" borderId="0"/>
    <xf numFmtId="0" fontId="31" fillId="0" borderId="0"/>
    <xf numFmtId="0" fontId="24" fillId="0" borderId="0"/>
    <xf numFmtId="0" fontId="31" fillId="0" borderId="0"/>
    <xf numFmtId="0" fontId="27" fillId="0" borderId="0"/>
    <xf numFmtId="166" fontId="12" fillId="0" borderId="0"/>
    <xf numFmtId="9" fontId="31"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40" fontId="9" fillId="0" borderId="0" applyFont="0" applyFill="0" applyBorder="0" applyAlignment="0" applyProtection="0"/>
    <xf numFmtId="41" fontId="28" fillId="0" borderId="0" applyFont="0" applyFill="0" applyBorder="0" applyAlignment="0" applyProtection="0"/>
    <xf numFmtId="0" fontId="10" fillId="0" borderId="0" applyFill="0" applyBorder="0" applyAlignment="0" applyProtection="0"/>
    <xf numFmtId="165" fontId="24" fillId="0" borderId="0" applyFont="0" applyFill="0" applyBorder="0" applyAlignment="0" applyProtection="0"/>
    <xf numFmtId="43" fontId="27" fillId="0" borderId="0" applyFont="0" applyFill="0" applyBorder="0" applyAlignment="0" applyProtection="0"/>
    <xf numFmtId="40" fontId="9" fillId="0" borderId="0" applyFont="0" applyFill="0" applyBorder="0" applyAlignment="0" applyProtection="0"/>
    <xf numFmtId="43" fontId="10" fillId="0" borderId="0" applyFont="0" applyFill="0" applyBorder="0" applyAlignment="0" applyProtection="0"/>
    <xf numFmtId="0" fontId="8" fillId="0" borderId="0"/>
    <xf numFmtId="166" fontId="12" fillId="0" borderId="0"/>
    <xf numFmtId="0" fontId="8" fillId="0" borderId="0"/>
    <xf numFmtId="44" fontId="1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1" fontId="12" fillId="0" borderId="0" applyFont="0" applyFill="0" applyBorder="0" applyAlignment="0" applyProtection="0"/>
    <xf numFmtId="0" fontId="23" fillId="0" borderId="0"/>
    <xf numFmtId="164" fontId="10" fillId="0" borderId="0" applyFont="0" applyFill="0" applyBorder="0" applyAlignment="0" applyProtection="0"/>
    <xf numFmtId="0" fontId="7" fillId="0" borderId="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0"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10" fillId="0" borderId="0"/>
    <xf numFmtId="0" fontId="6" fillId="0" borderId="0"/>
    <xf numFmtId="0" fontId="10" fillId="0" borderId="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1"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 fillId="0" borderId="0"/>
    <xf numFmtId="0" fontId="6" fillId="0" borderId="0"/>
    <xf numFmtId="44" fontId="1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1" fontId="12" fillId="0" borderId="0" applyFont="0" applyFill="0" applyBorder="0" applyAlignment="0" applyProtection="0"/>
    <xf numFmtId="0" fontId="6" fillId="0" borderId="0"/>
    <xf numFmtId="9" fontId="67" fillId="0" borderId="0" applyFont="0" applyFill="0" applyBorder="0" applyAlignment="0" applyProtection="0"/>
    <xf numFmtId="165" fontId="10" fillId="0" borderId="0" applyFont="0" applyFill="0" applyBorder="0" applyAlignment="0" applyProtection="0"/>
    <xf numFmtId="170" fontId="10" fillId="0" borderId="0" applyFill="0" applyBorder="0" applyAlignment="0" applyProtection="0"/>
    <xf numFmtId="0" fontId="5" fillId="0" borderId="0"/>
    <xf numFmtId="0" fontId="5" fillId="0" borderId="0"/>
    <xf numFmtId="173" fontId="5" fillId="0" borderId="0" applyFont="0" applyFill="0" applyBorder="0" applyAlignment="0" applyProtection="0"/>
    <xf numFmtId="0" fontId="79" fillId="0" borderId="0"/>
    <xf numFmtId="9" fontId="5" fillId="0" borderId="0" applyFont="0" applyFill="0" applyBorder="0" applyAlignment="0" applyProtection="0"/>
    <xf numFmtId="165" fontId="87" fillId="0" borderId="0" applyFont="0" applyFill="0" applyBorder="0" applyAlignment="0" applyProtection="0"/>
    <xf numFmtId="0" fontId="87" fillId="0" borderId="0"/>
    <xf numFmtId="0" fontId="87" fillId="0" borderId="0"/>
    <xf numFmtId="0" fontId="87" fillId="0" borderId="0"/>
    <xf numFmtId="0" fontId="4" fillId="0" borderId="0"/>
    <xf numFmtId="166" fontId="67" fillId="0" borderId="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0" fontId="9" fillId="0" borderId="0" applyFont="0" applyFill="0" applyBorder="0" applyAlignment="0" applyProtection="0"/>
    <xf numFmtId="41" fontId="12" fillId="0" borderId="0" applyFont="0" applyFill="0" applyBorder="0" applyAlignment="0" applyProtection="0"/>
    <xf numFmtId="165" fontId="10"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67" fillId="0" borderId="0" applyFont="0" applyFill="0" applyBorder="0" applyAlignment="0" applyProtection="0"/>
    <xf numFmtId="0" fontId="4" fillId="0" borderId="0"/>
    <xf numFmtId="0" fontId="4" fillId="0" borderId="0"/>
    <xf numFmtId="173" fontId="4" fillId="0" borderId="0" applyFont="0" applyFill="0" applyBorder="0" applyAlignment="0" applyProtection="0"/>
    <xf numFmtId="9" fontId="4" fillId="0" borderId="0" applyFont="0" applyFill="0" applyBorder="0" applyAlignment="0" applyProtection="0"/>
    <xf numFmtId="166" fontId="12" fillId="0" borderId="0"/>
    <xf numFmtId="9"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17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173" fontId="3"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17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17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17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173" fontId="1" fillId="0" borderId="0" applyFont="0" applyFill="0" applyBorder="0" applyAlignment="0" applyProtection="0"/>
    <xf numFmtId="9" fontId="1" fillId="0" borderId="0" applyFont="0" applyFill="0" applyBorder="0" applyAlignment="0" applyProtection="0"/>
  </cellStyleXfs>
  <cellXfs count="691">
    <xf numFmtId="166" fontId="0" fillId="0" borderId="0" xfId="0"/>
    <xf numFmtId="0" fontId="10" fillId="0" borderId="0" xfId="0" applyNumberFormat="1" applyFont="1" applyFill="1" applyAlignment="1">
      <alignment vertical="center"/>
    </xf>
    <xf numFmtId="166" fontId="14" fillId="0" borderId="0" xfId="0" applyFont="1" applyFill="1" applyAlignment="1">
      <alignment vertical="center"/>
    </xf>
    <xf numFmtId="166" fontId="10" fillId="0" borderId="0" xfId="0" applyFont="1" applyFill="1" applyAlignment="1">
      <alignment vertical="center"/>
    </xf>
    <xf numFmtId="0" fontId="31" fillId="0" borderId="0" xfId="8"/>
    <xf numFmtId="0" fontId="10" fillId="3" borderId="0" xfId="8" applyFont="1" applyFill="1" applyBorder="1" applyAlignment="1">
      <alignment horizontal="left" vertical="center"/>
    </xf>
    <xf numFmtId="0" fontId="10" fillId="3" borderId="0" xfId="8" applyFont="1" applyFill="1" applyBorder="1" applyAlignment="1">
      <alignment horizontal="center" vertical="center"/>
    </xf>
    <xf numFmtId="4" fontId="31" fillId="0" borderId="0" xfId="8" applyNumberFormat="1"/>
    <xf numFmtId="0" fontId="11" fillId="0" borderId="0" xfId="6" applyFont="1" applyAlignment="1" applyProtection="1">
      <alignment horizontal="center"/>
    </xf>
    <xf numFmtId="0" fontId="10" fillId="0" borderId="0" xfId="6" applyFont="1" applyBorder="1" applyProtection="1"/>
    <xf numFmtId="0" fontId="11" fillId="0" borderId="0" xfId="6" applyFont="1" applyProtection="1"/>
    <xf numFmtId="0" fontId="10" fillId="0" borderId="0" xfId="6" applyFont="1" applyProtection="1"/>
    <xf numFmtId="0" fontId="26" fillId="0" borderId="0" xfId="0" applyNumberFormat="1" applyFont="1" applyFill="1" applyAlignment="1">
      <alignment horizontal="center" vertical="center"/>
    </xf>
    <xf numFmtId="0" fontId="33" fillId="0" borderId="0" xfId="8" applyFont="1"/>
    <xf numFmtId="0" fontId="33" fillId="3" borderId="0" xfId="9" applyFont="1" applyFill="1"/>
    <xf numFmtId="44" fontId="31" fillId="0" borderId="0" xfId="8" applyNumberFormat="1"/>
    <xf numFmtId="10" fontId="31" fillId="0" borderId="0" xfId="8" applyNumberFormat="1"/>
    <xf numFmtId="0" fontId="34" fillId="3" borderId="0" xfId="9" applyFont="1" applyFill="1"/>
    <xf numFmtId="170" fontId="31" fillId="0" borderId="0" xfId="8" applyNumberFormat="1"/>
    <xf numFmtId="0" fontId="31" fillId="0" borderId="0" xfId="11"/>
    <xf numFmtId="4" fontId="26" fillId="0" borderId="0" xfId="18" applyNumberFormat="1" applyFont="1" applyFill="1" applyAlignment="1">
      <alignment horizontal="center" vertical="center"/>
    </xf>
    <xf numFmtId="4" fontId="26" fillId="0" borderId="0" xfId="0" applyNumberFormat="1" applyFont="1" applyFill="1" applyAlignment="1">
      <alignment horizontal="center" vertical="center"/>
    </xf>
    <xf numFmtId="41" fontId="26" fillId="0" borderId="0" xfId="19" applyFont="1" applyFill="1" applyAlignment="1">
      <alignment horizontal="left" vertical="center"/>
    </xf>
    <xf numFmtId="41" fontId="26" fillId="0" borderId="0" xfId="19" applyFont="1" applyBorder="1" applyAlignment="1">
      <alignment horizontal="left" vertical="center"/>
    </xf>
    <xf numFmtId="0" fontId="0" fillId="0" borderId="0" xfId="0" applyNumberFormat="1"/>
    <xf numFmtId="0" fontId="30" fillId="0" borderId="0" xfId="11" applyFont="1" applyBorder="1" applyAlignment="1">
      <alignment horizontal="right"/>
    </xf>
    <xf numFmtId="0" fontId="30" fillId="0" borderId="0" xfId="11" applyFont="1" applyFill="1" applyBorder="1" applyAlignment="1">
      <alignment horizontal="right"/>
    </xf>
    <xf numFmtId="0" fontId="30" fillId="0" borderId="0" xfId="11" applyFont="1" applyFill="1" applyBorder="1" applyAlignment="1">
      <alignment horizontal="center"/>
    </xf>
    <xf numFmtId="0" fontId="29" fillId="0" borderId="0" xfId="11" applyFont="1" applyFill="1" applyBorder="1" applyAlignment="1">
      <alignment horizontal="center"/>
    </xf>
    <xf numFmtId="0" fontId="29" fillId="0" borderId="0" xfId="11" applyFont="1" applyBorder="1" applyAlignment="1">
      <alignment horizontal="center"/>
    </xf>
    <xf numFmtId="44" fontId="30" fillId="0" borderId="20" xfId="5" applyFont="1" applyBorder="1"/>
    <xf numFmtId="0" fontId="30" fillId="0" borderId="21" xfId="11" applyFont="1" applyBorder="1" applyAlignment="1">
      <alignment horizontal="center"/>
    </xf>
    <xf numFmtId="0" fontId="31" fillId="0" borderId="0" xfId="11" applyAlignment="1">
      <alignment horizontal="center"/>
    </xf>
    <xf numFmtId="0" fontId="15" fillId="3" borderId="0" xfId="0" applyNumberFormat="1" applyFont="1" applyFill="1" applyAlignment="1">
      <alignment horizontal="center" vertical="center"/>
    </xf>
    <xf numFmtId="4" fontId="33" fillId="3" borderId="12" xfId="8" applyNumberFormat="1" applyFont="1" applyFill="1" applyBorder="1" applyAlignment="1">
      <alignment horizontal="center"/>
    </xf>
    <xf numFmtId="0" fontId="37" fillId="0" borderId="0" xfId="11" applyFont="1"/>
    <xf numFmtId="166" fontId="19" fillId="0" borderId="0" xfId="0" applyFont="1" applyFill="1" applyAlignment="1">
      <alignment horizontal="center" vertical="center"/>
    </xf>
    <xf numFmtId="4" fontId="41" fillId="0" borderId="0" xfId="18" applyNumberFormat="1" applyFont="1" applyFill="1" applyAlignment="1">
      <alignment horizontal="center" vertical="center"/>
    </xf>
    <xf numFmtId="166" fontId="19" fillId="0" borderId="0" xfId="0" applyFont="1" applyFill="1" applyBorder="1" applyAlignment="1">
      <alignment horizontal="left" vertical="center"/>
    </xf>
    <xf numFmtId="166" fontId="41" fillId="0" borderId="0" xfId="0" applyFont="1" applyFill="1" applyAlignment="1">
      <alignment horizontal="center" vertical="center"/>
    </xf>
    <xf numFmtId="9" fontId="19" fillId="0" borderId="0" xfId="0" applyNumberFormat="1" applyFont="1" applyFill="1" applyBorder="1" applyAlignment="1">
      <alignment horizontal="center" vertical="center" wrapText="1"/>
    </xf>
    <xf numFmtId="166" fontId="42" fillId="0" borderId="0" xfId="0" applyFont="1" applyFill="1" applyAlignment="1">
      <alignment vertical="center"/>
    </xf>
    <xf numFmtId="0" fontId="19" fillId="3" borderId="0" xfId="0" applyNumberFormat="1" applyFont="1" applyFill="1" applyAlignment="1">
      <alignment horizontal="center" vertical="center"/>
    </xf>
    <xf numFmtId="0" fontId="40" fillId="3" borderId="0" xfId="13" applyNumberFormat="1" applyFont="1" applyFill="1" applyBorder="1" applyAlignment="1">
      <alignment vertical="center" wrapText="1"/>
    </xf>
    <xf numFmtId="0" fontId="20" fillId="3" borderId="0" xfId="0" applyNumberFormat="1" applyFont="1" applyFill="1" applyBorder="1" applyAlignment="1">
      <alignment vertical="center" wrapText="1"/>
    </xf>
    <xf numFmtId="0" fontId="44" fillId="3" borderId="0" xfId="0" applyNumberFormat="1" applyFont="1" applyFill="1" applyBorder="1" applyAlignment="1">
      <alignment vertical="center" wrapText="1"/>
    </xf>
    <xf numFmtId="0" fontId="41" fillId="3" borderId="0" xfId="13" applyNumberFormat="1" applyFont="1" applyFill="1" applyAlignment="1">
      <alignment vertical="center"/>
    </xf>
    <xf numFmtId="0" fontId="41" fillId="3" borderId="0" xfId="0" applyNumberFormat="1" applyFont="1" applyFill="1" applyAlignment="1">
      <alignment vertical="center"/>
    </xf>
    <xf numFmtId="0" fontId="40" fillId="3" borderId="0" xfId="0" applyNumberFormat="1" applyFont="1" applyFill="1" applyAlignment="1">
      <alignment vertical="center"/>
    </xf>
    <xf numFmtId="0" fontId="40" fillId="0" borderId="0" xfId="0" applyNumberFormat="1" applyFont="1" applyFill="1" applyAlignment="1">
      <alignment vertical="center"/>
    </xf>
    <xf numFmtId="0" fontId="17" fillId="3" borderId="0" xfId="8" applyFont="1" applyFill="1" applyBorder="1" applyAlignment="1">
      <alignment horizontal="center"/>
    </xf>
    <xf numFmtId="0" fontId="18" fillId="3" borderId="0" xfId="8" applyFont="1" applyFill="1" applyBorder="1" applyAlignment="1">
      <alignment horizontal="center"/>
    </xf>
    <xf numFmtId="10" fontId="18" fillId="3" borderId="0" xfId="8" applyNumberFormat="1" applyFont="1" applyFill="1" applyBorder="1" applyAlignment="1">
      <alignment horizontal="center"/>
    </xf>
    <xf numFmtId="0" fontId="33" fillId="3" borderId="0" xfId="8" applyFont="1" applyFill="1"/>
    <xf numFmtId="0" fontId="31" fillId="3" borderId="0" xfId="8" applyFill="1"/>
    <xf numFmtId="0" fontId="43" fillId="0" borderId="0" xfId="0" applyNumberFormat="1" applyFont="1" applyFill="1" applyAlignment="1">
      <alignment horizontal="center" vertical="center"/>
    </xf>
    <xf numFmtId="0" fontId="19" fillId="5" borderId="22" xfId="0" applyNumberFormat="1" applyFont="1" applyFill="1" applyBorder="1" applyAlignment="1">
      <alignment horizontal="center" vertical="center"/>
    </xf>
    <xf numFmtId="0" fontId="19" fillId="5" borderId="22" xfId="0" applyNumberFormat="1" applyFont="1" applyFill="1" applyBorder="1" applyAlignment="1">
      <alignment horizontal="center" vertical="center" wrapText="1"/>
    </xf>
    <xf numFmtId="0" fontId="40" fillId="7" borderId="0" xfId="13" applyNumberFormat="1" applyFont="1" applyFill="1" applyBorder="1" applyAlignment="1">
      <alignment vertical="center" wrapText="1"/>
    </xf>
    <xf numFmtId="40" fontId="19" fillId="4" borderId="33" xfId="18" applyFont="1" applyFill="1" applyBorder="1" applyAlignment="1">
      <alignment horizontal="center" vertical="center" wrapText="1"/>
    </xf>
    <xf numFmtId="40" fontId="19" fillId="4" borderId="40" xfId="18" applyFont="1" applyFill="1" applyBorder="1" applyAlignment="1">
      <alignment horizontal="center" vertical="center" wrapText="1"/>
    </xf>
    <xf numFmtId="166" fontId="12" fillId="4" borderId="32" xfId="0" applyFont="1" applyFill="1" applyBorder="1" applyAlignment="1">
      <alignment horizontal="center" vertical="center" wrapText="1"/>
    </xf>
    <xf numFmtId="166" fontId="41" fillId="3" borderId="0" xfId="0" applyFont="1" applyFill="1" applyAlignment="1">
      <alignment horizontal="left" vertical="center"/>
    </xf>
    <xf numFmtId="166" fontId="41" fillId="3" borderId="0" xfId="0" applyFont="1" applyFill="1" applyAlignment="1">
      <alignment vertical="center"/>
    </xf>
    <xf numFmtId="0" fontId="40" fillId="3" borderId="0" xfId="0" applyNumberFormat="1" applyFont="1" applyFill="1" applyAlignment="1">
      <alignment horizontal="center" vertical="center"/>
    </xf>
    <xf numFmtId="0" fontId="26" fillId="3" borderId="0" xfId="0" applyNumberFormat="1" applyFont="1" applyFill="1" applyAlignment="1">
      <alignment vertical="center"/>
    </xf>
    <xf numFmtId="4" fontId="26" fillId="3" borderId="0" xfId="0" applyNumberFormat="1" applyFont="1" applyFill="1" applyAlignment="1">
      <alignment vertical="center"/>
    </xf>
    <xf numFmtId="0" fontId="10" fillId="3" borderId="0" xfId="0" applyNumberFormat="1" applyFont="1" applyFill="1" applyAlignment="1">
      <alignment vertical="center"/>
    </xf>
    <xf numFmtId="4" fontId="10" fillId="3" borderId="0" xfId="0" applyNumberFormat="1" applyFont="1" applyFill="1" applyAlignment="1">
      <alignment vertical="center"/>
    </xf>
    <xf numFmtId="4" fontId="10" fillId="3" borderId="0" xfId="0" applyNumberFormat="1" applyFont="1" applyFill="1" applyAlignment="1">
      <alignment horizontal="center" vertical="center"/>
    </xf>
    <xf numFmtId="166" fontId="10" fillId="3" borderId="0" xfId="0" applyFont="1" applyFill="1" applyAlignment="1"/>
    <xf numFmtId="166" fontId="10" fillId="3" borderId="0" xfId="0" applyFont="1" applyFill="1" applyBorder="1" applyAlignment="1">
      <alignment horizontal="center"/>
    </xf>
    <xf numFmtId="166" fontId="10" fillId="3" borderId="0" xfId="0" applyFont="1" applyFill="1" applyAlignment="1">
      <alignment horizontal="center"/>
    </xf>
    <xf numFmtId="166" fontId="0" fillId="3" borderId="0" xfId="0" applyFill="1" applyAlignment="1"/>
    <xf numFmtId="0" fontId="11" fillId="3" borderId="0" xfId="6" applyFont="1" applyFill="1" applyBorder="1" applyAlignment="1"/>
    <xf numFmtId="0" fontId="32" fillId="3" borderId="0" xfId="11" applyFont="1" applyFill="1" applyAlignment="1">
      <alignment horizontal="center"/>
    </xf>
    <xf numFmtId="0" fontId="32" fillId="3" borderId="0" xfId="11" applyFont="1" applyFill="1"/>
    <xf numFmtId="0" fontId="40" fillId="0" borderId="0" xfId="13" applyNumberFormat="1" applyFont="1" applyFill="1" applyBorder="1" applyAlignment="1">
      <alignment vertical="center" wrapText="1"/>
    </xf>
    <xf numFmtId="0" fontId="40" fillId="0" borderId="0" xfId="0" applyNumberFormat="1" applyFont="1" applyFill="1" applyBorder="1" applyAlignment="1">
      <alignment vertical="center" wrapText="1"/>
    </xf>
    <xf numFmtId="0" fontId="43" fillId="0" borderId="0" xfId="0" applyNumberFormat="1" applyFont="1" applyFill="1" applyBorder="1" applyAlignment="1">
      <alignment vertical="center" wrapText="1"/>
    </xf>
    <xf numFmtId="0" fontId="10" fillId="0" borderId="0" xfId="6" applyFont="1" applyAlignment="1" applyProtection="1">
      <alignment horizontal="center"/>
    </xf>
    <xf numFmtId="0" fontId="11" fillId="0" borderId="22" xfId="6" applyFont="1" applyBorder="1" applyAlignment="1" applyProtection="1">
      <alignment horizontal="center"/>
    </xf>
    <xf numFmtId="10" fontId="22" fillId="0" borderId="22" xfId="6" applyNumberFormat="1" applyFont="1" applyFill="1" applyBorder="1" applyAlignment="1" applyProtection="1">
      <alignment horizontal="center"/>
    </xf>
    <xf numFmtId="0" fontId="18" fillId="0" borderId="0" xfId="6" applyFont="1" applyAlignment="1" applyProtection="1">
      <alignment horizontal="center"/>
    </xf>
    <xf numFmtId="0" fontId="49" fillId="0" borderId="0" xfId="6" applyFont="1" applyAlignment="1" applyProtection="1"/>
    <xf numFmtId="0" fontId="11" fillId="0" borderId="22" xfId="6" applyFont="1" applyFill="1" applyBorder="1" applyAlignment="1" applyProtection="1">
      <alignment horizontal="center" vertical="center" wrapText="1"/>
    </xf>
    <xf numFmtId="0" fontId="13" fillId="0" borderId="22" xfId="6" applyFont="1" applyFill="1" applyBorder="1" applyAlignment="1" applyProtection="1">
      <alignment horizontal="center" vertical="center"/>
    </xf>
    <xf numFmtId="0" fontId="11" fillId="0" borderId="22" xfId="6" applyFont="1" applyFill="1" applyBorder="1" applyAlignment="1" applyProtection="1">
      <alignment horizontal="center" vertical="center"/>
    </xf>
    <xf numFmtId="0" fontId="16" fillId="0" borderId="22" xfId="6" applyFont="1" applyBorder="1" applyAlignment="1" applyProtection="1">
      <alignment horizontal="center" vertical="center"/>
    </xf>
    <xf numFmtId="10" fontId="16" fillId="11" borderId="22" xfId="6" applyNumberFormat="1" applyFont="1" applyFill="1" applyBorder="1" applyAlignment="1" applyProtection="1">
      <alignment horizontal="center" vertical="center"/>
      <protection locked="0"/>
    </xf>
    <xf numFmtId="4" fontId="13" fillId="0" borderId="22" xfId="6" applyNumberFormat="1" applyFont="1" applyFill="1" applyBorder="1" applyAlignment="1" applyProtection="1">
      <alignment horizontal="center" vertical="center"/>
    </xf>
    <xf numFmtId="10" fontId="16" fillId="0" borderId="22" xfId="6" applyNumberFormat="1" applyFont="1" applyFill="1" applyBorder="1" applyAlignment="1" applyProtection="1">
      <alignment horizontal="center" vertical="center"/>
    </xf>
    <xf numFmtId="10" fontId="16" fillId="0" borderId="22" xfId="6" applyNumberFormat="1" applyFont="1" applyFill="1" applyBorder="1" applyAlignment="1" applyProtection="1">
      <alignment horizontal="center" vertical="center" wrapText="1"/>
    </xf>
    <xf numFmtId="0" fontId="16" fillId="0" borderId="22" xfId="6" applyFont="1" applyFill="1" applyBorder="1" applyAlignment="1" applyProtection="1">
      <alignment horizontal="center" vertical="center" wrapText="1"/>
    </xf>
    <xf numFmtId="0" fontId="50" fillId="0" borderId="0" xfId="6" applyFont="1" applyFill="1" applyBorder="1" applyAlignment="1" applyProtection="1">
      <alignment horizontal="center" vertical="center" wrapText="1"/>
    </xf>
    <xf numFmtId="10" fontId="50" fillId="0" borderId="0" xfId="6" applyNumberFormat="1" applyFont="1" applyFill="1" applyBorder="1" applyAlignment="1" applyProtection="1">
      <alignment horizontal="center" vertical="center"/>
    </xf>
    <xf numFmtId="4" fontId="13" fillId="0" borderId="0" xfId="6" applyNumberFormat="1" applyFont="1" applyFill="1" applyBorder="1" applyAlignment="1" applyProtection="1">
      <alignment horizontal="center" vertical="center"/>
    </xf>
    <xf numFmtId="0" fontId="10" fillId="0" borderId="0" xfId="6" applyFont="1" applyBorder="1" applyAlignment="1" applyProtection="1">
      <alignment horizontal="center" vertical="top"/>
    </xf>
    <xf numFmtId="0" fontId="54" fillId="0" borderId="0" xfId="6" applyFont="1" applyBorder="1" applyAlignment="1" applyProtection="1">
      <alignment horizontal="center" vertical="top"/>
    </xf>
    <xf numFmtId="0" fontId="10" fillId="0" borderId="0" xfId="6" applyFont="1" applyAlignment="1" applyProtection="1">
      <alignment horizontal="left"/>
    </xf>
    <xf numFmtId="172" fontId="10" fillId="0" borderId="0" xfId="6" applyNumberFormat="1" applyFont="1" applyAlignment="1" applyProtection="1"/>
    <xf numFmtId="0" fontId="16" fillId="0" borderId="0" xfId="6" applyFont="1" applyBorder="1" applyProtection="1"/>
    <xf numFmtId="0" fontId="11" fillId="0" borderId="0" xfId="34" applyFont="1" applyBorder="1" applyAlignment="1" applyProtection="1">
      <alignment horizontal="left" vertical="top"/>
    </xf>
    <xf numFmtId="0" fontId="16" fillId="0" borderId="0" xfId="6" applyFont="1" applyProtection="1"/>
    <xf numFmtId="0" fontId="16" fillId="0" borderId="0" xfId="6" applyFont="1" applyAlignment="1" applyProtection="1">
      <alignment vertical="top"/>
    </xf>
    <xf numFmtId="44" fontId="19" fillId="3" borderId="22" xfId="1" applyFont="1" applyFill="1" applyBorder="1" applyAlignment="1">
      <alignment horizontal="center" vertical="center"/>
    </xf>
    <xf numFmtId="41" fontId="41" fillId="0" borderId="22" xfId="19" applyFont="1" applyFill="1" applyBorder="1" applyAlignment="1">
      <alignment horizontal="left" vertical="center" wrapText="1"/>
    </xf>
    <xf numFmtId="40" fontId="41" fillId="3" borderId="22" xfId="18" applyFont="1" applyFill="1" applyBorder="1" applyAlignment="1" applyProtection="1">
      <alignment horizontal="center" vertical="center" wrapText="1"/>
    </xf>
    <xf numFmtId="0" fontId="41" fillId="0" borderId="0" xfId="0" applyNumberFormat="1" applyFont="1" applyFill="1" applyAlignment="1">
      <alignment horizontal="center" vertical="center"/>
    </xf>
    <xf numFmtId="41" fontId="19" fillId="0" borderId="0" xfId="19" applyFont="1" applyFill="1" applyAlignment="1">
      <alignment horizontal="left" vertical="center"/>
    </xf>
    <xf numFmtId="0" fontId="19" fillId="0" borderId="0" xfId="0" applyNumberFormat="1" applyFont="1" applyFill="1" applyAlignment="1">
      <alignment horizontal="center" vertical="center"/>
    </xf>
    <xf numFmtId="166" fontId="41" fillId="0" borderId="0" xfId="0" applyFont="1" applyFill="1" applyBorder="1" applyAlignment="1">
      <alignment horizontal="center" vertical="center"/>
    </xf>
    <xf numFmtId="169" fontId="41" fillId="0" borderId="0" xfId="18" applyNumberFormat="1" applyFont="1" applyFill="1" applyAlignment="1">
      <alignment horizontal="center" vertical="center"/>
    </xf>
    <xf numFmtId="167" fontId="41" fillId="0" borderId="0" xfId="0" applyNumberFormat="1" applyFont="1" applyBorder="1" applyAlignment="1">
      <alignment horizontal="center" vertical="center"/>
    </xf>
    <xf numFmtId="0" fontId="39" fillId="3" borderId="0" xfId="11" applyFont="1" applyFill="1" applyBorder="1"/>
    <xf numFmtId="0" fontId="36" fillId="0" borderId="0" xfId="11" applyFont="1" applyAlignment="1"/>
    <xf numFmtId="0" fontId="41" fillId="3" borderId="0" xfId="0" applyNumberFormat="1" applyFont="1" applyFill="1" applyAlignment="1">
      <alignment horizontal="center" vertical="center"/>
    </xf>
    <xf numFmtId="41" fontId="19" fillId="3" borderId="0" xfId="19" applyFont="1" applyFill="1" applyAlignment="1">
      <alignment horizontal="left" vertical="center"/>
    </xf>
    <xf numFmtId="40" fontId="41" fillId="3" borderId="0" xfId="18" applyFont="1" applyFill="1" applyAlignment="1">
      <alignment horizontal="center" vertical="center"/>
    </xf>
    <xf numFmtId="168" fontId="41" fillId="3" borderId="0" xfId="18" applyNumberFormat="1" applyFont="1" applyFill="1" applyAlignment="1">
      <alignment horizontal="center" vertical="center"/>
    </xf>
    <xf numFmtId="44" fontId="59" fillId="10" borderId="22" xfId="1" applyFont="1" applyFill="1" applyBorder="1" applyAlignment="1">
      <alignment horizontal="center" vertical="center"/>
    </xf>
    <xf numFmtId="171" fontId="61" fillId="3" borderId="25" xfId="11" applyNumberFormat="1" applyFont="1" applyFill="1" applyBorder="1" applyAlignment="1">
      <alignment horizontal="center" vertical="center"/>
    </xf>
    <xf numFmtId="171" fontId="61" fillId="3" borderId="36" xfId="11" applyNumberFormat="1" applyFont="1" applyFill="1" applyBorder="1" applyAlignment="1">
      <alignment horizontal="center" vertical="center"/>
    </xf>
    <xf numFmtId="171" fontId="47" fillId="9" borderId="62" xfId="5" applyNumberFormat="1" applyFont="1" applyFill="1" applyBorder="1" applyAlignment="1">
      <alignment horizontal="center" vertical="center"/>
    </xf>
    <xf numFmtId="0" fontId="29" fillId="3" borderId="41" xfId="11" applyFont="1" applyFill="1" applyBorder="1" applyAlignment="1">
      <alignment horizontal="center" vertical="center"/>
    </xf>
    <xf numFmtId="166" fontId="42" fillId="0" borderId="0" xfId="0" applyFont="1" applyFill="1" applyAlignment="1">
      <alignment horizontal="left" vertical="center"/>
    </xf>
    <xf numFmtId="40" fontId="19" fillId="4" borderId="40" xfId="18" applyFont="1" applyFill="1" applyBorder="1" applyAlignment="1">
      <alignment horizontal="left" vertical="center" wrapText="1"/>
    </xf>
    <xf numFmtId="41" fontId="19" fillId="5" borderId="22" xfId="19" applyFont="1" applyFill="1" applyBorder="1" applyAlignment="1" applyProtection="1">
      <alignment horizontal="left" vertical="center" wrapText="1"/>
    </xf>
    <xf numFmtId="0" fontId="15" fillId="0" borderId="0" xfId="0" applyNumberFormat="1" applyFont="1" applyFill="1" applyAlignment="1">
      <alignment horizontal="center" vertical="center"/>
    </xf>
    <xf numFmtId="0" fontId="26" fillId="3" borderId="0" xfId="59" applyFont="1" applyFill="1" applyBorder="1" applyAlignment="1">
      <alignment horizontal="center" vertical="center"/>
    </xf>
    <xf numFmtId="0" fontId="18" fillId="3" borderId="0" xfId="59" applyFont="1" applyFill="1" applyBorder="1" applyAlignment="1">
      <alignment horizontal="center" vertical="center"/>
    </xf>
    <xf numFmtId="171" fontId="18" fillId="3" borderId="0" xfId="60" applyNumberFormat="1" applyFont="1" applyFill="1" applyBorder="1" applyAlignment="1">
      <alignment vertical="center"/>
    </xf>
    <xf numFmtId="0" fontId="11" fillId="3" borderId="5" xfId="8" applyFont="1" applyFill="1" applyBorder="1" applyAlignment="1">
      <alignment horizontal="center" vertical="center"/>
    </xf>
    <xf numFmtId="0" fontId="11" fillId="3" borderId="6" xfId="8" applyFont="1" applyFill="1" applyBorder="1" applyAlignment="1">
      <alignment horizontal="center" vertical="center"/>
    </xf>
    <xf numFmtId="0" fontId="11" fillId="3" borderId="54" xfId="8" applyFont="1" applyFill="1" applyBorder="1" applyAlignment="1">
      <alignment horizontal="center" vertical="center"/>
    </xf>
    <xf numFmtId="0" fontId="11" fillId="3" borderId="48" xfId="8" applyFont="1" applyFill="1" applyBorder="1" applyAlignment="1">
      <alignment horizontal="center" vertical="center"/>
    </xf>
    <xf numFmtId="0" fontId="11" fillId="3" borderId="69" xfId="8" applyFont="1" applyFill="1" applyBorder="1" applyAlignment="1">
      <alignment horizontal="center" vertical="center"/>
    </xf>
    <xf numFmtId="0" fontId="11" fillId="3" borderId="70" xfId="8" applyFont="1" applyFill="1" applyBorder="1" applyAlignment="1">
      <alignment horizontal="center" vertical="center"/>
    </xf>
    <xf numFmtId="0" fontId="33" fillId="3" borderId="22" xfId="8" applyFont="1" applyFill="1" applyBorder="1" applyAlignment="1">
      <alignment horizontal="center" vertical="center"/>
    </xf>
    <xf numFmtId="10" fontId="33" fillId="3" borderId="7" xfId="20" applyNumberFormat="1" applyFont="1" applyFill="1" applyBorder="1" applyAlignment="1" applyProtection="1">
      <alignment vertical="center"/>
    </xf>
    <xf numFmtId="10" fontId="11" fillId="3" borderId="10" xfId="20" applyNumberFormat="1" applyFont="1" applyFill="1" applyBorder="1" applyAlignment="1" applyProtection="1">
      <alignment horizontal="center"/>
    </xf>
    <xf numFmtId="4" fontId="33" fillId="3" borderId="66" xfId="8" applyNumberFormat="1" applyFont="1" applyFill="1" applyBorder="1" applyAlignment="1">
      <alignment horizontal="center"/>
    </xf>
    <xf numFmtId="10" fontId="11" fillId="3" borderId="22" xfId="20" applyNumberFormat="1" applyFont="1" applyFill="1" applyBorder="1" applyAlignment="1" applyProtection="1">
      <alignment horizontal="center"/>
    </xf>
    <xf numFmtId="4" fontId="33" fillId="3" borderId="68" xfId="8" applyNumberFormat="1" applyFont="1" applyFill="1" applyBorder="1" applyAlignment="1">
      <alignment horizontal="center"/>
    </xf>
    <xf numFmtId="4" fontId="33" fillId="3" borderId="10" xfId="8" applyNumberFormat="1" applyFont="1" applyFill="1" applyBorder="1" applyAlignment="1">
      <alignment horizontal="center"/>
    </xf>
    <xf numFmtId="170" fontId="33" fillId="3" borderId="13" xfId="20" quotePrefix="1" applyNumberFormat="1" applyFont="1" applyFill="1" applyBorder="1" applyAlignment="1" applyProtection="1"/>
    <xf numFmtId="0" fontId="33" fillId="3" borderId="29" xfId="8" applyFont="1" applyFill="1" applyBorder="1" applyAlignment="1">
      <alignment horizontal="center" vertical="center"/>
    </xf>
    <xf numFmtId="10" fontId="33" fillId="3" borderId="30" xfId="20" applyNumberFormat="1" applyFont="1" applyFill="1" applyBorder="1" applyAlignment="1" applyProtection="1">
      <alignment vertical="center"/>
    </xf>
    <xf numFmtId="10" fontId="11" fillId="3" borderId="11" xfId="20" applyNumberFormat="1" applyFont="1" applyFill="1" applyBorder="1" applyAlignment="1" applyProtection="1">
      <alignment horizontal="center"/>
    </xf>
    <xf numFmtId="4" fontId="33" fillId="3" borderId="67" xfId="8" applyNumberFormat="1" applyFont="1" applyFill="1" applyBorder="1" applyAlignment="1">
      <alignment horizontal="center"/>
    </xf>
    <xf numFmtId="10" fontId="11" fillId="3" borderId="29" xfId="20" applyNumberFormat="1" applyFont="1" applyFill="1" applyBorder="1" applyAlignment="1" applyProtection="1">
      <alignment horizontal="center"/>
    </xf>
    <xf numFmtId="4" fontId="33" fillId="3" borderId="14" xfId="8" applyNumberFormat="1" applyFont="1" applyFill="1" applyBorder="1" applyAlignment="1">
      <alignment horizontal="center"/>
    </xf>
    <xf numFmtId="4" fontId="33" fillId="3" borderId="11" xfId="8" applyNumberFormat="1" applyFont="1" applyFill="1" applyBorder="1" applyAlignment="1">
      <alignment horizontal="center"/>
    </xf>
    <xf numFmtId="10" fontId="11" fillId="3" borderId="8" xfId="20" applyNumberFormat="1" applyFont="1" applyFill="1" applyBorder="1" applyAlignment="1" applyProtection="1">
      <alignment horizontal="center"/>
    </xf>
    <xf numFmtId="4" fontId="33" fillId="3" borderId="8" xfId="8" applyNumberFormat="1" applyFont="1" applyFill="1" applyBorder="1" applyAlignment="1">
      <alignment horizontal="center"/>
    </xf>
    <xf numFmtId="170" fontId="33" fillId="3" borderId="9" xfId="20" applyNumberFormat="1" applyFont="1" applyFill="1" applyBorder="1" applyAlignment="1" applyProtection="1"/>
    <xf numFmtId="0" fontId="11" fillId="3" borderId="10" xfId="8" applyFont="1" applyFill="1" applyBorder="1" applyAlignment="1">
      <alignment horizontal="center" vertical="center"/>
    </xf>
    <xf numFmtId="10" fontId="11" fillId="3" borderId="12" xfId="20" applyNumberFormat="1" applyFont="1" applyFill="1" applyBorder="1" applyAlignment="1" applyProtection="1">
      <alignment horizontal="center"/>
    </xf>
    <xf numFmtId="170" fontId="33" fillId="3" borderId="17" xfId="20" applyNumberFormat="1" applyFont="1" applyFill="1" applyBorder="1" applyAlignment="1" applyProtection="1"/>
    <xf numFmtId="10" fontId="18" fillId="3" borderId="12" xfId="20" applyNumberFormat="1" applyFont="1" applyFill="1" applyBorder="1" applyAlignment="1" applyProtection="1">
      <alignment horizontal="center"/>
    </xf>
    <xf numFmtId="170" fontId="35" fillId="3" borderId="15" xfId="20" applyNumberFormat="1" applyFont="1" applyFill="1" applyBorder="1" applyAlignment="1" applyProtection="1"/>
    <xf numFmtId="10" fontId="18" fillId="3" borderId="14" xfId="8" applyNumberFormat="1" applyFont="1" applyFill="1" applyBorder="1" applyAlignment="1">
      <alignment horizontal="center"/>
    </xf>
    <xf numFmtId="10" fontId="18" fillId="3" borderId="11" xfId="8" applyNumberFormat="1" applyFont="1" applyFill="1" applyBorder="1" applyAlignment="1">
      <alignment horizontal="center"/>
    </xf>
    <xf numFmtId="10" fontId="18" fillId="3" borderId="15" xfId="8" applyNumberFormat="1" applyFont="1" applyFill="1" applyBorder="1" applyAlignment="1">
      <alignment horizontal="center" vertical="center"/>
    </xf>
    <xf numFmtId="4" fontId="18" fillId="3" borderId="17" xfId="8" applyNumberFormat="1" applyFont="1" applyFill="1" applyBorder="1" applyAlignment="1">
      <alignment horizontal="center"/>
    </xf>
    <xf numFmtId="10" fontId="18" fillId="3" borderId="16" xfId="8" applyNumberFormat="1" applyFont="1" applyFill="1" applyBorder="1" applyAlignment="1">
      <alignment horizontal="center"/>
    </xf>
    <xf numFmtId="4" fontId="18" fillId="3" borderId="12" xfId="8" applyNumberFormat="1" applyFont="1" applyFill="1" applyBorder="1" applyAlignment="1">
      <alignment horizontal="center"/>
    </xf>
    <xf numFmtId="0" fontId="18" fillId="3" borderId="14" xfId="8" applyFont="1" applyFill="1" applyBorder="1" applyAlignment="1">
      <alignment horizontal="center"/>
    </xf>
    <xf numFmtId="4" fontId="33" fillId="5" borderId="12" xfId="8" applyNumberFormat="1" applyFont="1" applyFill="1" applyBorder="1" applyAlignment="1">
      <alignment horizontal="center"/>
    </xf>
    <xf numFmtId="4" fontId="33" fillId="5" borderId="8" xfId="8" applyNumberFormat="1" applyFont="1" applyFill="1" applyBorder="1" applyAlignment="1">
      <alignment horizontal="center"/>
    </xf>
    <xf numFmtId="0" fontId="11" fillId="5" borderId="31" xfId="8" applyFont="1" applyFill="1" applyBorder="1" applyAlignment="1">
      <alignment horizontal="center" vertical="center"/>
    </xf>
    <xf numFmtId="0" fontId="11" fillId="3" borderId="71" xfId="8" applyFont="1" applyFill="1" applyBorder="1" applyAlignment="1">
      <alignment horizontal="center" vertical="center"/>
    </xf>
    <xf numFmtId="4" fontId="33" fillId="3" borderId="65" xfId="8" applyNumberFormat="1" applyFont="1" applyFill="1" applyBorder="1" applyAlignment="1">
      <alignment horizontal="center"/>
    </xf>
    <xf numFmtId="9" fontId="11" fillId="3" borderId="22" xfId="63" applyFont="1" applyFill="1" applyBorder="1" applyAlignment="1">
      <alignment horizontal="center" vertical="center"/>
    </xf>
    <xf numFmtId="9" fontId="11" fillId="3" borderId="7" xfId="63" applyFont="1" applyFill="1" applyBorder="1" applyAlignment="1">
      <alignment horizontal="center" vertical="center"/>
    </xf>
    <xf numFmtId="9" fontId="11" fillId="3" borderId="8" xfId="63" applyFont="1" applyFill="1" applyBorder="1" applyAlignment="1">
      <alignment horizontal="center" vertical="center"/>
    </xf>
    <xf numFmtId="9" fontId="11" fillId="3" borderId="9" xfId="63" applyFont="1" applyFill="1" applyBorder="1" applyAlignment="1">
      <alignment horizontal="center" vertical="center"/>
    </xf>
    <xf numFmtId="0" fontId="44" fillId="0" borderId="0" xfId="0" applyNumberFormat="1" applyFont="1" applyFill="1" applyBorder="1" applyAlignment="1">
      <alignment vertical="center" wrapText="1"/>
    </xf>
    <xf numFmtId="0" fontId="68" fillId="0" borderId="0" xfId="66" applyFont="1"/>
    <xf numFmtId="2" fontId="68" fillId="0" borderId="0" xfId="66" applyNumberFormat="1" applyFont="1"/>
    <xf numFmtId="0" fontId="69" fillId="0" borderId="0" xfId="66" applyFont="1" applyFill="1" applyAlignment="1">
      <alignment vertical="center" wrapText="1"/>
    </xf>
    <xf numFmtId="0" fontId="70" fillId="0" borderId="0" xfId="66" applyFont="1" applyFill="1" applyAlignment="1">
      <alignment vertical="center" wrapText="1"/>
    </xf>
    <xf numFmtId="0" fontId="73" fillId="0" borderId="0" xfId="67" applyFont="1" applyAlignment="1">
      <alignment vertical="center"/>
    </xf>
    <xf numFmtId="0" fontId="74" fillId="0" borderId="0" xfId="67" applyFont="1" applyAlignment="1">
      <alignment horizontal="left" vertical="center"/>
    </xf>
    <xf numFmtId="0" fontId="75" fillId="0" borderId="0" xfId="66" applyFont="1" applyAlignment="1">
      <alignment horizontal="center" vertical="center"/>
    </xf>
    <xf numFmtId="0" fontId="77" fillId="0" borderId="0" xfId="67" applyFont="1" applyAlignment="1">
      <alignment vertical="center"/>
    </xf>
    <xf numFmtId="0" fontId="78" fillId="0" borderId="0" xfId="66" applyFont="1" applyAlignment="1">
      <alignment horizontal="center" vertical="center"/>
    </xf>
    <xf numFmtId="0" fontId="77" fillId="0" borderId="0" xfId="67" applyFont="1" applyAlignment="1">
      <alignment horizontal="left" vertical="center"/>
    </xf>
    <xf numFmtId="0" fontId="68" fillId="0" borderId="0" xfId="66" applyFont="1" applyBorder="1"/>
    <xf numFmtId="0" fontId="77" fillId="0" borderId="0" xfId="67" applyFont="1" applyAlignment="1">
      <alignment horizontal="center" vertical="center"/>
    </xf>
    <xf numFmtId="0" fontId="84" fillId="4" borderId="0" xfId="66" applyFont="1" applyFill="1"/>
    <xf numFmtId="0" fontId="34" fillId="0" borderId="0" xfId="66" applyFont="1" applyAlignment="1">
      <alignment vertical="center" wrapText="1"/>
    </xf>
    <xf numFmtId="0" fontId="34" fillId="9" borderId="0" xfId="66" applyFont="1" applyFill="1" applyAlignment="1">
      <alignment vertical="center" wrapText="1"/>
    </xf>
    <xf numFmtId="0" fontId="80" fillId="0" borderId="0" xfId="66" applyFont="1" applyBorder="1" applyAlignment="1">
      <alignment vertical="center"/>
    </xf>
    <xf numFmtId="0" fontId="71" fillId="0" borderId="0" xfId="67" applyFont="1" applyAlignment="1">
      <alignment horizontal="left" vertical="center" wrapText="1"/>
    </xf>
    <xf numFmtId="166" fontId="89" fillId="0" borderId="0" xfId="0" applyFont="1" applyFill="1" applyAlignment="1">
      <alignment vertical="center"/>
    </xf>
    <xf numFmtId="166" fontId="43" fillId="0" borderId="0" xfId="0" applyFont="1" applyFill="1" applyAlignment="1">
      <alignment horizontal="center" vertical="center"/>
    </xf>
    <xf numFmtId="166" fontId="43" fillId="0" borderId="0" xfId="0" applyFont="1" applyFill="1" applyAlignment="1">
      <alignment vertical="center"/>
    </xf>
    <xf numFmtId="166" fontId="40" fillId="0" borderId="0" xfId="0" applyFont="1" applyFill="1" applyAlignment="1">
      <alignment vertical="center"/>
    </xf>
    <xf numFmtId="166" fontId="89" fillId="0" borderId="0" xfId="0" applyFont="1" applyFill="1" applyAlignment="1">
      <alignment horizontal="center"/>
    </xf>
    <xf numFmtId="4" fontId="76" fillId="0" borderId="0" xfId="67" applyNumberFormat="1" applyFont="1" applyAlignment="1">
      <alignment horizontal="center"/>
    </xf>
    <xf numFmtId="4" fontId="72" fillId="0" borderId="0" xfId="66" applyNumberFormat="1" applyFont="1" applyFill="1" applyAlignment="1">
      <alignment horizontal="center" wrapText="1"/>
    </xf>
    <xf numFmtId="4" fontId="69" fillId="0" borderId="0" xfId="66" applyNumberFormat="1" applyFont="1" applyFill="1" applyAlignment="1">
      <alignment horizontal="center" wrapText="1"/>
    </xf>
    <xf numFmtId="4" fontId="68" fillId="0" borderId="0" xfId="66" applyNumberFormat="1" applyFont="1" applyAlignment="1">
      <alignment horizontal="center"/>
    </xf>
    <xf numFmtId="0" fontId="74" fillId="0" borderId="0" xfId="67" applyFont="1" applyAlignment="1">
      <alignment horizontal="center" vertical="center"/>
    </xf>
    <xf numFmtId="0" fontId="70" fillId="0" borderId="0" xfId="66" applyFont="1" applyFill="1" applyAlignment="1">
      <alignment horizontal="center" vertical="center" wrapText="1"/>
    </xf>
    <xf numFmtId="0" fontId="68" fillId="0" borderId="0" xfId="66" applyFont="1" applyAlignment="1">
      <alignment horizontal="center"/>
    </xf>
    <xf numFmtId="166" fontId="89" fillId="0" borderId="0" xfId="0" applyFont="1" applyFill="1" applyAlignment="1">
      <alignment horizontal="left" vertical="center"/>
    </xf>
    <xf numFmtId="166" fontId="90" fillId="0" borderId="0" xfId="0" applyFont="1" applyFill="1" applyAlignment="1">
      <alignment horizontal="left" vertical="center"/>
    </xf>
    <xf numFmtId="166" fontId="90" fillId="0" borderId="0" xfId="0" applyFont="1" applyFill="1" applyAlignment="1">
      <alignment horizontal="center" vertical="center"/>
    </xf>
    <xf numFmtId="10" fontId="90" fillId="2" borderId="0" xfId="6" applyNumberFormat="1" applyFont="1" applyFill="1" applyBorder="1" applyAlignment="1">
      <alignment horizontal="center"/>
    </xf>
    <xf numFmtId="166" fontId="91" fillId="0" borderId="0" xfId="0" applyFont="1" applyFill="1" applyAlignment="1">
      <alignment vertical="center"/>
    </xf>
    <xf numFmtId="166" fontId="90" fillId="3" borderId="0" xfId="0" applyFont="1" applyFill="1" applyAlignment="1">
      <alignment horizontal="left" vertical="center"/>
    </xf>
    <xf numFmtId="166" fontId="90" fillId="3" borderId="0" xfId="0" applyFont="1" applyFill="1" applyBorder="1" applyAlignment="1">
      <alignment horizontal="left" vertical="center" wrapText="1"/>
    </xf>
    <xf numFmtId="166" fontId="90" fillId="0" borderId="1" xfId="0" applyFont="1" applyFill="1" applyBorder="1" applyAlignment="1">
      <alignment horizontal="center" vertical="center"/>
    </xf>
    <xf numFmtId="49" fontId="90" fillId="0" borderId="2" xfId="0" applyNumberFormat="1" applyFont="1" applyFill="1" applyBorder="1" applyAlignment="1">
      <alignment horizontal="center" wrapText="1"/>
    </xf>
    <xf numFmtId="166" fontId="90" fillId="3" borderId="3" xfId="0" applyFont="1" applyFill="1" applyBorder="1" applyAlignment="1">
      <alignment horizontal="center" vertical="center"/>
    </xf>
    <xf numFmtId="10" fontId="90" fillId="3" borderId="4" xfId="0" applyNumberFormat="1" applyFont="1" applyFill="1" applyBorder="1" applyAlignment="1">
      <alignment horizontal="center" wrapText="1"/>
    </xf>
    <xf numFmtId="166" fontId="64" fillId="0" borderId="0" xfId="0" applyFont="1" applyFill="1" applyAlignment="1">
      <alignment horizontal="center" vertical="center"/>
    </xf>
    <xf numFmtId="166" fontId="90" fillId="0" borderId="0" xfId="0" applyFont="1" applyFill="1" applyBorder="1" applyAlignment="1">
      <alignment horizontal="center"/>
    </xf>
    <xf numFmtId="0" fontId="19" fillId="4" borderId="22" xfId="0" applyNumberFormat="1" applyFont="1" applyFill="1" applyBorder="1" applyAlignment="1">
      <alignment horizontal="center" vertical="center"/>
    </xf>
    <xf numFmtId="41" fontId="19" fillId="4" borderId="22" xfId="19" applyFont="1" applyFill="1" applyBorder="1" applyAlignment="1">
      <alignment horizontal="left" vertical="center"/>
    </xf>
    <xf numFmtId="4" fontId="19" fillId="4" borderId="22" xfId="18" applyNumberFormat="1" applyFont="1" applyFill="1" applyBorder="1" applyAlignment="1">
      <alignment horizontal="center" vertical="center"/>
    </xf>
    <xf numFmtId="4" fontId="19" fillId="4" borderId="22" xfId="18" applyNumberFormat="1" applyFont="1" applyFill="1" applyBorder="1" applyAlignment="1">
      <alignment horizontal="center" vertical="center" wrapText="1"/>
    </xf>
    <xf numFmtId="44" fontId="68" fillId="0" borderId="0" xfId="66" applyNumberFormat="1" applyFont="1" applyBorder="1"/>
    <xf numFmtId="4" fontId="68" fillId="0" borderId="0" xfId="66" applyNumberFormat="1" applyFont="1" applyBorder="1"/>
    <xf numFmtId="173" fontId="17" fillId="0" borderId="0" xfId="68" applyFont="1" applyFill="1" applyBorder="1" applyAlignment="1">
      <alignment vertical="center"/>
    </xf>
    <xf numFmtId="173" fontId="17" fillId="0" borderId="0" xfId="68" applyFont="1" applyFill="1" applyBorder="1" applyAlignment="1">
      <alignment horizontal="left" vertical="center"/>
    </xf>
    <xf numFmtId="0" fontId="17" fillId="0" borderId="0" xfId="69" applyFont="1" applyFill="1" applyBorder="1" applyAlignment="1">
      <alignment horizontal="center" vertical="center" wrapText="1"/>
    </xf>
    <xf numFmtId="173" fontId="17" fillId="0" borderId="0" xfId="68" applyFont="1" applyFill="1" applyBorder="1" applyAlignment="1">
      <alignment horizontal="center" vertical="center"/>
    </xf>
    <xf numFmtId="173" fontId="71" fillId="0" borderId="0" xfId="68" applyFont="1" applyFill="1" applyBorder="1" applyAlignment="1">
      <alignment horizontal="center" vertical="center"/>
    </xf>
    <xf numFmtId="0" fontId="68" fillId="0" borderId="0" xfId="66" applyFont="1" applyFill="1" applyBorder="1" applyAlignment="1">
      <alignment horizontal="center"/>
    </xf>
    <xf numFmtId="0" fontId="68" fillId="0" borderId="0" xfId="66" applyFont="1" applyFill="1" applyBorder="1"/>
    <xf numFmtId="4" fontId="68" fillId="0" borderId="0" xfId="66" applyNumberFormat="1" applyFont="1" applyFill="1" applyBorder="1" applyAlignment="1">
      <alignment horizontal="center"/>
    </xf>
    <xf numFmtId="0" fontId="85" fillId="13" borderId="0" xfId="66" applyFont="1" applyFill="1" applyBorder="1" applyAlignment="1">
      <alignment horizontal="center" vertical="center" wrapText="1"/>
    </xf>
    <xf numFmtId="4" fontId="85" fillId="13" borderId="0" xfId="66" applyNumberFormat="1" applyFont="1" applyFill="1" applyBorder="1" applyAlignment="1">
      <alignment horizontal="center" wrapText="1"/>
    </xf>
    <xf numFmtId="0" fontId="82" fillId="4" borderId="0" xfId="66" applyFont="1" applyFill="1" applyBorder="1" applyAlignment="1">
      <alignment horizontal="center" wrapText="1"/>
    </xf>
    <xf numFmtId="0" fontId="82" fillId="4" borderId="0" xfId="66" applyFont="1" applyFill="1" applyBorder="1" applyAlignment="1">
      <alignment wrapText="1"/>
    </xf>
    <xf numFmtId="10" fontId="82" fillId="4" borderId="0" xfId="70" applyNumberFormat="1" applyFont="1" applyFill="1" applyBorder="1" applyAlignment="1">
      <alignment horizontal="center" vertical="center" wrapText="1"/>
    </xf>
    <xf numFmtId="4" fontId="82" fillId="4" borderId="0" xfId="66" applyNumberFormat="1" applyFont="1" applyFill="1" applyBorder="1" applyAlignment="1">
      <alignment horizontal="center" wrapText="1"/>
    </xf>
    <xf numFmtId="0" fontId="83" fillId="0" borderId="0" xfId="66" applyFont="1" applyFill="1" applyBorder="1" applyAlignment="1">
      <alignment horizontal="center" wrapText="1"/>
    </xf>
    <xf numFmtId="0" fontId="83" fillId="0" borderId="0" xfId="66" applyFont="1" applyFill="1" applyBorder="1" applyAlignment="1">
      <alignment wrapText="1"/>
    </xf>
    <xf numFmtId="10" fontId="82" fillId="0" borderId="0" xfId="70" applyNumberFormat="1" applyFont="1" applyFill="1" applyBorder="1" applyAlignment="1">
      <alignment horizontal="center" vertical="center" wrapText="1"/>
    </xf>
    <xf numFmtId="4" fontId="83" fillId="0" borderId="0" xfId="66" applyNumberFormat="1" applyFont="1" applyFill="1" applyBorder="1" applyAlignment="1">
      <alignment horizontal="center" wrapText="1"/>
    </xf>
    <xf numFmtId="41" fontId="83" fillId="0" borderId="0" xfId="66" applyNumberFormat="1" applyFont="1" applyFill="1" applyBorder="1" applyAlignment="1">
      <alignment wrapText="1"/>
    </xf>
    <xf numFmtId="0" fontId="81" fillId="13" borderId="0" xfId="67" applyFont="1" applyFill="1" applyBorder="1" applyAlignment="1">
      <alignment horizontal="center" vertical="center" wrapText="1"/>
    </xf>
    <xf numFmtId="175" fontId="82" fillId="4" borderId="0" xfId="70" applyNumberFormat="1" applyFont="1" applyFill="1" applyBorder="1" applyAlignment="1">
      <alignment horizontal="center" vertical="center" wrapText="1"/>
    </xf>
    <xf numFmtId="174" fontId="71" fillId="0" borderId="0" xfId="67" applyNumberFormat="1" applyFont="1" applyBorder="1" applyAlignment="1">
      <alignment horizontal="center" wrapText="1"/>
    </xf>
    <xf numFmtId="4" fontId="76" fillId="0" borderId="0" xfId="67" applyNumberFormat="1" applyFont="1" applyBorder="1" applyAlignment="1">
      <alignment horizontal="center"/>
    </xf>
    <xf numFmtId="173" fontId="17" fillId="0" borderId="0" xfId="68" applyFont="1" applyFill="1" applyBorder="1" applyAlignment="1">
      <alignment horizontal="center"/>
    </xf>
    <xf numFmtId="0" fontId="41" fillId="0" borderId="0" xfId="0" applyNumberFormat="1" applyFont="1" applyFill="1" applyAlignment="1">
      <alignment vertical="center"/>
    </xf>
    <xf numFmtId="4" fontId="40" fillId="0" borderId="0" xfId="13" applyNumberFormat="1" applyFont="1" applyFill="1" applyBorder="1" applyAlignment="1">
      <alignment vertical="center" wrapText="1"/>
    </xf>
    <xf numFmtId="0" fontId="10" fillId="0" borderId="0" xfId="0" applyNumberFormat="1" applyFont="1" applyFill="1" applyBorder="1" applyAlignment="1">
      <alignment vertical="center"/>
    </xf>
    <xf numFmtId="0" fontId="40" fillId="0" borderId="0" xfId="0" applyNumberFormat="1" applyFont="1" applyFill="1" applyBorder="1" applyAlignment="1">
      <alignment vertical="center"/>
    </xf>
    <xf numFmtId="4" fontId="41" fillId="0" borderId="25" xfId="18" applyNumberFormat="1" applyFont="1" applyFill="1" applyBorder="1" applyAlignment="1">
      <alignment horizontal="center" vertical="center" wrapText="1"/>
    </xf>
    <xf numFmtId="4" fontId="40" fillId="0" borderId="73" xfId="13" applyNumberFormat="1" applyFont="1" applyFill="1" applyBorder="1" applyAlignment="1">
      <alignment vertical="center" wrapText="1"/>
    </xf>
    <xf numFmtId="4" fontId="41" fillId="0" borderId="0" xfId="18" applyNumberFormat="1" applyFont="1" applyFill="1" applyBorder="1" applyAlignment="1">
      <alignment horizontal="center" vertical="center" wrapText="1"/>
    </xf>
    <xf numFmtId="4" fontId="40" fillId="0" borderId="63" xfId="13" applyNumberFormat="1" applyFont="1" applyFill="1" applyBorder="1" applyAlignment="1">
      <alignment vertical="center" wrapText="1"/>
    </xf>
    <xf numFmtId="4" fontId="41" fillId="0" borderId="63" xfId="18"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xf>
    <xf numFmtId="4" fontId="41" fillId="0" borderId="25" xfId="23" applyNumberFormat="1" applyFont="1" applyFill="1" applyBorder="1" applyAlignment="1">
      <alignment horizontal="center" vertical="center" wrapText="1"/>
    </xf>
    <xf numFmtId="40" fontId="41" fillId="0" borderId="0" xfId="18" applyFont="1" applyBorder="1" applyAlignment="1">
      <alignment horizontal="center" vertical="center"/>
    </xf>
    <xf numFmtId="40" fontId="41" fillId="0" borderId="0" xfId="18" applyFont="1" applyFill="1" applyBorder="1" applyAlignment="1">
      <alignment vertical="center"/>
    </xf>
    <xf numFmtId="166" fontId="10" fillId="0" borderId="0" xfId="0" applyFont="1" applyFill="1" applyAlignment="1">
      <alignment horizontal="center" vertical="center"/>
    </xf>
    <xf numFmtId="2" fontId="45" fillId="0" borderId="0" xfId="0" applyNumberFormat="1" applyFont="1" applyFill="1" applyBorder="1" applyAlignment="1">
      <alignment horizontal="center" vertical="center" wrapText="1"/>
    </xf>
    <xf numFmtId="0" fontId="40" fillId="0" borderId="0"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Alignment="1">
      <alignment horizontal="center" vertical="center"/>
    </xf>
    <xf numFmtId="0" fontId="88" fillId="7" borderId="74" xfId="0" applyNumberFormat="1" applyFont="1" applyFill="1" applyBorder="1" applyAlignment="1">
      <alignment horizontal="center" vertical="center"/>
    </xf>
    <xf numFmtId="9" fontId="88" fillId="7" borderId="74" xfId="0" applyNumberFormat="1" applyFont="1" applyFill="1" applyBorder="1" applyAlignment="1">
      <alignment horizontal="center" vertical="center"/>
    </xf>
    <xf numFmtId="0" fontId="45" fillId="0" borderId="0" xfId="0" applyNumberFormat="1" applyFont="1" applyFill="1" applyBorder="1" applyAlignment="1">
      <alignment vertical="center"/>
    </xf>
    <xf numFmtId="4" fontId="19" fillId="3" borderId="33" xfId="23" applyNumberFormat="1" applyFont="1" applyFill="1" applyBorder="1" applyAlignment="1">
      <alignment horizontal="right" vertical="center"/>
    </xf>
    <xf numFmtId="167" fontId="26" fillId="0" borderId="0" xfId="0" applyNumberFormat="1" applyFont="1" applyBorder="1" applyAlignment="1">
      <alignment horizontal="center" vertical="center"/>
    </xf>
    <xf numFmtId="166" fontId="14" fillId="0" borderId="0" xfId="0" applyFont="1" applyFill="1" applyAlignment="1">
      <alignment horizontal="center" vertical="center"/>
    </xf>
    <xf numFmtId="0" fontId="18" fillId="3" borderId="0" xfId="0" applyNumberFormat="1" applyFont="1" applyFill="1" applyAlignment="1">
      <alignment horizontal="center" vertical="center"/>
    </xf>
    <xf numFmtId="40" fontId="40" fillId="7" borderId="0" xfId="23" applyFont="1" applyFill="1" applyBorder="1" applyAlignment="1">
      <alignment vertical="center" wrapText="1"/>
    </xf>
    <xf numFmtId="4" fontId="19" fillId="3" borderId="33" xfId="23" applyNumberFormat="1" applyFont="1" applyFill="1" applyBorder="1" applyAlignment="1">
      <alignment vertical="center"/>
    </xf>
    <xf numFmtId="4" fontId="19" fillId="3" borderId="40" xfId="23" applyNumberFormat="1" applyFont="1" applyFill="1" applyBorder="1" applyAlignment="1">
      <alignment vertical="center"/>
    </xf>
    <xf numFmtId="4" fontId="19" fillId="3" borderId="32" xfId="23" applyNumberFormat="1" applyFont="1" applyFill="1" applyBorder="1" applyAlignment="1">
      <alignment vertical="center"/>
    </xf>
    <xf numFmtId="2" fontId="19" fillId="5" borderId="33" xfId="0" applyNumberFormat="1" applyFont="1" applyFill="1" applyBorder="1" applyAlignment="1">
      <alignment vertical="center" wrapText="1"/>
    </xf>
    <xf numFmtId="2" fontId="19" fillId="5" borderId="40" xfId="0" applyNumberFormat="1" applyFont="1" applyFill="1" applyBorder="1" applyAlignment="1">
      <alignment vertical="center" wrapText="1"/>
    </xf>
    <xf numFmtId="2" fontId="19" fillId="5" borderId="32" xfId="0" applyNumberFormat="1" applyFont="1" applyFill="1" applyBorder="1" applyAlignment="1">
      <alignment vertical="center" wrapText="1"/>
    </xf>
    <xf numFmtId="166" fontId="19" fillId="0" borderId="0" xfId="0" applyFont="1" applyFill="1" applyBorder="1" applyAlignment="1">
      <alignment horizontal="center" vertical="center"/>
    </xf>
    <xf numFmtId="166" fontId="19" fillId="0" borderId="22" xfId="0" applyFont="1" applyFill="1" applyBorder="1" applyAlignment="1">
      <alignment horizontal="center" vertical="center"/>
    </xf>
    <xf numFmtId="4" fontId="41" fillId="0" borderId="0" xfId="18" applyNumberFormat="1" applyFont="1" applyFill="1" applyAlignment="1">
      <alignment horizontal="left" vertical="center"/>
    </xf>
    <xf numFmtId="1" fontId="41" fillId="3" borderId="22" xfId="44" applyNumberFormat="1" applyFont="1" applyFill="1" applyBorder="1" applyAlignment="1">
      <alignment horizontal="center" vertical="center"/>
    </xf>
    <xf numFmtId="4" fontId="41" fillId="0" borderId="22" xfId="0" applyNumberFormat="1" applyFont="1" applyFill="1" applyBorder="1" applyAlignment="1">
      <alignment horizontal="center" vertical="center" wrapText="1"/>
    </xf>
    <xf numFmtId="41" fontId="41" fillId="0" borderId="22" xfId="33" applyFont="1" applyFill="1" applyBorder="1" applyAlignment="1">
      <alignment horizontal="left" vertical="center" wrapText="1"/>
    </xf>
    <xf numFmtId="4" fontId="41" fillId="3" borderId="22" xfId="13" applyNumberFormat="1" applyFont="1" applyFill="1" applyBorder="1" applyAlignment="1">
      <alignment horizontal="center" vertical="center" wrapText="1"/>
    </xf>
    <xf numFmtId="1" fontId="41" fillId="0" borderId="22" xfId="13" applyNumberFormat="1" applyFont="1" applyFill="1" applyBorder="1" applyAlignment="1">
      <alignment horizontal="center" vertical="center" wrapText="1"/>
    </xf>
    <xf numFmtId="2" fontId="41" fillId="0" borderId="22" xfId="0" applyNumberFormat="1" applyFont="1" applyFill="1" applyBorder="1" applyAlignment="1">
      <alignment horizontal="center" vertical="center" wrapText="1"/>
    </xf>
    <xf numFmtId="2" fontId="41" fillId="3" borderId="22" xfId="0" applyNumberFormat="1" applyFont="1" applyFill="1" applyBorder="1" applyAlignment="1">
      <alignment horizontal="center" vertical="center" wrapText="1"/>
    </xf>
    <xf numFmtId="0" fontId="41" fillId="3" borderId="22" xfId="13" applyNumberFormat="1" applyFont="1" applyFill="1" applyBorder="1" applyAlignment="1">
      <alignment horizontal="center" vertical="center" wrapText="1"/>
    </xf>
    <xf numFmtId="165" fontId="41" fillId="3" borderId="22" xfId="18" applyNumberFormat="1" applyFont="1" applyFill="1" applyBorder="1" applyAlignment="1" applyProtection="1">
      <alignment horizontal="left" vertical="center" wrapText="1"/>
    </xf>
    <xf numFmtId="4" fontId="41" fillId="3" borderId="22" xfId="23" applyNumberFormat="1" applyFont="1" applyFill="1" applyBorder="1" applyAlignment="1">
      <alignment horizontal="center" vertical="center" wrapText="1"/>
    </xf>
    <xf numFmtId="4" fontId="41" fillId="0" borderId="22" xfId="18" applyNumberFormat="1" applyFont="1" applyFill="1" applyBorder="1" applyAlignment="1">
      <alignment horizontal="center" vertical="center" wrapText="1"/>
    </xf>
    <xf numFmtId="4" fontId="41" fillId="3" borderId="22" xfId="0" applyNumberFormat="1" applyFont="1" applyFill="1" applyBorder="1" applyAlignment="1">
      <alignment horizontal="center" vertical="center" wrapText="1"/>
    </xf>
    <xf numFmtId="1" fontId="41" fillId="3" borderId="22" xfId="13" applyNumberFormat="1" applyFont="1" applyFill="1" applyBorder="1" applyAlignment="1">
      <alignment horizontal="center" vertical="center" wrapText="1"/>
    </xf>
    <xf numFmtId="4" fontId="41" fillId="3" borderId="22" xfId="18" applyNumberFormat="1" applyFont="1" applyFill="1" applyBorder="1" applyAlignment="1">
      <alignment horizontal="center" vertical="center" wrapText="1"/>
    </xf>
    <xf numFmtId="41" fontId="41" fillId="3" borderId="22" xfId="33" applyFont="1" applyFill="1" applyBorder="1" applyAlignment="1">
      <alignment horizontal="left" vertical="center" wrapText="1"/>
    </xf>
    <xf numFmtId="0" fontId="41" fillId="0" borderId="22" xfId="13" applyNumberFormat="1" applyFont="1" applyFill="1" applyBorder="1" applyAlignment="1">
      <alignment horizontal="center" vertical="center" wrapText="1"/>
    </xf>
    <xf numFmtId="4" fontId="41" fillId="0" borderId="22" xfId="13" applyNumberFormat="1" applyFont="1" applyFill="1" applyBorder="1" applyAlignment="1">
      <alignment horizontal="center" vertical="center" wrapText="1"/>
    </xf>
    <xf numFmtId="0" fontId="30" fillId="0" borderId="0" xfId="174" applyFont="1" applyBorder="1" applyAlignment="1">
      <alignment horizontal="right"/>
    </xf>
    <xf numFmtId="0" fontId="30" fillId="0" borderId="0" xfId="174" applyFont="1" applyFill="1" applyBorder="1" applyAlignment="1">
      <alignment horizontal="right"/>
    </xf>
    <xf numFmtId="0" fontId="30" fillId="0" borderId="0" xfId="174" applyFont="1" applyFill="1" applyBorder="1" applyAlignment="1">
      <alignment horizontal="center"/>
    </xf>
    <xf numFmtId="0" fontId="29" fillId="0" borderId="0" xfId="174" applyFont="1" applyFill="1" applyBorder="1" applyAlignment="1">
      <alignment horizontal="center"/>
    </xf>
    <xf numFmtId="0" fontId="29" fillId="0" borderId="0" xfId="174" applyFont="1" applyBorder="1" applyAlignment="1">
      <alignment horizontal="center"/>
    </xf>
    <xf numFmtId="44" fontId="30" fillId="0" borderId="20" xfId="175" applyFont="1" applyBorder="1"/>
    <xf numFmtId="0" fontId="30" fillId="0" borderId="21" xfId="174" applyFont="1" applyBorder="1" applyAlignment="1">
      <alignment horizontal="center"/>
    </xf>
    <xf numFmtId="41" fontId="40" fillId="3" borderId="74" xfId="33" applyFont="1" applyFill="1" applyBorder="1" applyAlignment="1">
      <alignment horizontal="left" vertical="center" wrapText="1"/>
    </xf>
    <xf numFmtId="0" fontId="40" fillId="3" borderId="0" xfId="13" applyNumberFormat="1" applyFont="1" applyFill="1" applyBorder="1" applyAlignment="1">
      <alignment vertical="center" wrapText="1"/>
    </xf>
    <xf numFmtId="0" fontId="40" fillId="7" borderId="0" xfId="13" applyNumberFormat="1" applyFont="1" applyFill="1" applyBorder="1" applyAlignment="1">
      <alignment vertical="center" wrapText="1"/>
    </xf>
    <xf numFmtId="40" fontId="40" fillId="7" borderId="0" xfId="23" applyFont="1" applyFill="1" applyBorder="1" applyAlignment="1">
      <alignment vertical="center" wrapText="1"/>
    </xf>
    <xf numFmtId="166" fontId="19" fillId="0" borderId="22" xfId="0" applyFont="1" applyFill="1" applyBorder="1" applyAlignment="1">
      <alignment horizontal="center" vertical="center" wrapText="1"/>
    </xf>
    <xf numFmtId="0" fontId="65" fillId="8" borderId="39" xfId="11" applyFont="1" applyFill="1" applyBorder="1" applyAlignment="1">
      <alignment horizontal="center" vertical="center" wrapText="1"/>
    </xf>
    <xf numFmtId="0" fontId="65" fillId="8" borderId="18" xfId="11" applyFont="1" applyFill="1" applyBorder="1" applyAlignment="1">
      <alignment horizontal="center" vertical="center"/>
    </xf>
    <xf numFmtId="0" fontId="65" fillId="8" borderId="18" xfId="11" applyFont="1" applyFill="1" applyBorder="1" applyAlignment="1">
      <alignment horizontal="center" vertical="center" wrapText="1"/>
    </xf>
    <xf numFmtId="166" fontId="11" fillId="0" borderId="22" xfId="0" applyFont="1" applyFill="1" applyBorder="1" applyAlignment="1">
      <alignment horizontal="center" vertical="center"/>
    </xf>
    <xf numFmtId="0" fontId="19" fillId="4" borderId="74" xfId="0" applyNumberFormat="1" applyFont="1" applyFill="1" applyBorder="1" applyAlignment="1">
      <alignment horizontal="center" vertical="center"/>
    </xf>
    <xf numFmtId="41" fontId="19" fillId="4" borderId="74" xfId="0" applyNumberFormat="1" applyFont="1" applyFill="1" applyBorder="1" applyAlignment="1">
      <alignment horizontal="center" vertical="center"/>
    </xf>
    <xf numFmtId="4" fontId="19" fillId="4" borderId="74" xfId="0" applyNumberFormat="1" applyFont="1" applyFill="1" applyBorder="1" applyAlignment="1">
      <alignment horizontal="center" vertical="center"/>
    </xf>
    <xf numFmtId="166" fontId="18" fillId="0" borderId="0" xfId="0" applyFont="1" applyFill="1" applyAlignment="1">
      <alignment horizontal="center" vertical="center"/>
    </xf>
    <xf numFmtId="49" fontId="90" fillId="0" borderId="2" xfId="0" applyNumberFormat="1" applyFont="1" applyFill="1" applyBorder="1" applyAlignment="1">
      <alignment horizontal="center" vertical="center" wrapText="1"/>
    </xf>
    <xf numFmtId="0" fontId="60" fillId="3" borderId="74" xfId="11" applyFont="1" applyFill="1" applyBorder="1" applyAlignment="1">
      <alignment horizontal="center" vertical="center"/>
    </xf>
    <xf numFmtId="2" fontId="29" fillId="3" borderId="74" xfId="11" applyNumberFormat="1" applyFont="1" applyFill="1" applyBorder="1" applyAlignment="1">
      <alignment horizontal="center" vertical="center"/>
    </xf>
    <xf numFmtId="0" fontId="29" fillId="9" borderId="38" xfId="11" applyFont="1" applyFill="1" applyBorder="1" applyAlignment="1">
      <alignment horizontal="center"/>
    </xf>
    <xf numFmtId="0" fontId="29" fillId="9" borderId="29" xfId="11" applyFont="1" applyFill="1" applyBorder="1" applyAlignment="1">
      <alignment horizontal="center" vertical="center"/>
    </xf>
    <xf numFmtId="0" fontId="94" fillId="9" borderId="29" xfId="0" applyNumberFormat="1" applyFont="1" applyFill="1" applyBorder="1"/>
    <xf numFmtId="0" fontId="41" fillId="3" borderId="0" xfId="0" applyNumberFormat="1" applyFont="1" applyFill="1" applyAlignment="1">
      <alignment horizontal="left" vertical="center" indent="1"/>
    </xf>
    <xf numFmtId="41" fontId="19" fillId="3" borderId="0" xfId="33" applyFont="1" applyFill="1" applyAlignment="1">
      <alignment horizontal="left" vertical="center"/>
    </xf>
    <xf numFmtId="0" fontId="41" fillId="3" borderId="0" xfId="0" applyNumberFormat="1" applyFont="1" applyFill="1" applyAlignment="1">
      <alignment horizontal="left" vertical="center" indent="5"/>
    </xf>
    <xf numFmtId="167" fontId="41" fillId="3" borderId="0" xfId="0" applyNumberFormat="1" applyFont="1" applyFill="1" applyBorder="1" applyAlignment="1">
      <alignment horizontal="center" vertical="center"/>
    </xf>
    <xf numFmtId="40" fontId="41" fillId="3" borderId="0" xfId="18" applyFont="1" applyFill="1" applyBorder="1" applyAlignment="1">
      <alignment horizontal="center" vertical="center"/>
    </xf>
    <xf numFmtId="40" fontId="40" fillId="0" borderId="0" xfId="23" applyFont="1" applyFill="1" applyBorder="1" applyAlignment="1">
      <alignment vertical="center" wrapText="1"/>
    </xf>
    <xf numFmtId="40" fontId="40" fillId="0" borderId="0" xfId="18" applyFont="1" applyFill="1" applyBorder="1" applyAlignment="1">
      <alignment vertical="center" wrapText="1"/>
    </xf>
    <xf numFmtId="0" fontId="46" fillId="5" borderId="18" xfId="11" applyFont="1" applyFill="1" applyBorder="1" applyAlignment="1">
      <alignment horizontal="center" vertical="center"/>
    </xf>
    <xf numFmtId="0" fontId="2" fillId="0" borderId="0" xfId="11" applyFont="1"/>
    <xf numFmtId="0" fontId="65" fillId="4" borderId="37" xfId="11" applyFont="1" applyFill="1" applyBorder="1" applyAlignment="1">
      <alignment horizontal="center" vertical="center"/>
    </xf>
    <xf numFmtId="171" fontId="66" fillId="3" borderId="38" xfId="11" applyNumberFormat="1" applyFont="1" applyFill="1" applyBorder="1" applyAlignment="1">
      <alignment horizontal="center" vertical="center" wrapText="1"/>
    </xf>
    <xf numFmtId="0" fontId="66" fillId="3" borderId="29" xfId="11" applyFont="1" applyFill="1" applyBorder="1" applyAlignment="1">
      <alignment horizontal="center" vertical="center" wrapText="1"/>
    </xf>
    <xf numFmtId="171" fontId="66" fillId="3" borderId="29" xfId="11" applyNumberFormat="1" applyFont="1" applyFill="1" applyBorder="1" applyAlignment="1">
      <alignment horizontal="left" vertical="center" wrapText="1"/>
    </xf>
    <xf numFmtId="171" fontId="66" fillId="3" borderId="29" xfId="11" applyNumberFormat="1" applyFont="1" applyFill="1" applyBorder="1" applyAlignment="1">
      <alignment horizontal="center" vertical="center" wrapText="1"/>
    </xf>
    <xf numFmtId="171" fontId="66" fillId="3" borderId="77" xfId="11" applyNumberFormat="1" applyFont="1" applyFill="1" applyBorder="1" applyAlignment="1">
      <alignment horizontal="center" vertical="center"/>
    </xf>
    <xf numFmtId="0" fontId="66" fillId="0" borderId="39" xfId="11" applyFont="1" applyBorder="1" applyAlignment="1">
      <alignment horizontal="center" vertical="center"/>
    </xf>
    <xf numFmtId="0" fontId="66" fillId="0" borderId="34" xfId="11" applyFont="1" applyBorder="1" applyAlignment="1">
      <alignment horizontal="center" vertical="center"/>
    </xf>
    <xf numFmtId="0" fontId="65" fillId="0" borderId="34" xfId="11" applyFont="1" applyBorder="1" applyAlignment="1">
      <alignment horizontal="center" vertical="center"/>
    </xf>
    <xf numFmtId="171" fontId="65" fillId="0" borderId="19" xfId="5" applyNumberFormat="1" applyFont="1" applyBorder="1" applyAlignment="1">
      <alignment vertical="center"/>
    </xf>
    <xf numFmtId="1" fontId="40" fillId="3" borderId="25" xfId="13" applyNumberFormat="1" applyFont="1" applyFill="1" applyBorder="1" applyAlignment="1">
      <alignment horizontal="center" vertical="center" wrapText="1"/>
    </xf>
    <xf numFmtId="4" fontId="83" fillId="0" borderId="0" xfId="66" applyNumberFormat="1" applyFont="1" applyFill="1" applyBorder="1" applyAlignment="1">
      <alignment wrapText="1"/>
    </xf>
    <xf numFmtId="41" fontId="41" fillId="3" borderId="0" xfId="33" applyFont="1" applyFill="1" applyAlignment="1">
      <alignment horizontal="left" vertical="center" indent="2"/>
    </xf>
    <xf numFmtId="4" fontId="33" fillId="0" borderId="8" xfId="8" applyNumberFormat="1" applyFont="1" applyFill="1" applyBorder="1" applyAlignment="1">
      <alignment horizontal="center"/>
    </xf>
    <xf numFmtId="9" fontId="11" fillId="0" borderId="8" xfId="63" applyFont="1" applyFill="1" applyBorder="1" applyAlignment="1">
      <alignment horizontal="center" vertical="center"/>
    </xf>
    <xf numFmtId="4" fontId="33" fillId="0" borderId="66" xfId="8" applyNumberFormat="1" applyFont="1" applyFill="1" applyBorder="1" applyAlignment="1">
      <alignment horizontal="center"/>
    </xf>
    <xf numFmtId="4" fontId="33" fillId="0" borderId="67" xfId="8" applyNumberFormat="1" applyFont="1" applyFill="1" applyBorder="1" applyAlignment="1">
      <alignment horizontal="center"/>
    </xf>
    <xf numFmtId="4" fontId="33" fillId="0" borderId="12" xfId="8" applyNumberFormat="1" applyFont="1" applyFill="1" applyBorder="1" applyAlignment="1">
      <alignment horizontal="center"/>
    </xf>
    <xf numFmtId="166" fontId="11" fillId="3" borderId="0" xfId="0" applyFont="1" applyFill="1" applyAlignment="1">
      <alignment vertical="center"/>
    </xf>
    <xf numFmtId="1" fontId="41" fillId="3" borderId="74" xfId="13" applyNumberFormat="1" applyFont="1" applyFill="1" applyBorder="1" applyAlignment="1">
      <alignment horizontal="center" vertical="center" wrapText="1"/>
    </xf>
    <xf numFmtId="4" fontId="41" fillId="0" borderId="74" xfId="18" applyNumberFormat="1" applyFont="1" applyFill="1" applyBorder="1" applyAlignment="1">
      <alignment horizontal="center" vertical="center" wrapText="1"/>
    </xf>
    <xf numFmtId="4" fontId="41" fillId="3" borderId="74" xfId="18" applyNumberFormat="1" applyFont="1" applyFill="1" applyBorder="1" applyAlignment="1">
      <alignment horizontal="center" vertical="center" wrapText="1"/>
    </xf>
    <xf numFmtId="0" fontId="40" fillId="3" borderId="0" xfId="13" applyNumberFormat="1" applyFont="1" applyFill="1" applyBorder="1" applyAlignment="1">
      <alignment vertical="center" wrapText="1"/>
    </xf>
    <xf numFmtId="0" fontId="40" fillId="7" borderId="0" xfId="13" applyNumberFormat="1" applyFont="1" applyFill="1" applyBorder="1" applyAlignment="1">
      <alignment vertical="center" wrapText="1"/>
    </xf>
    <xf numFmtId="0" fontId="41" fillId="0" borderId="0" xfId="13" applyNumberFormat="1" applyFont="1" applyFill="1" applyBorder="1" applyAlignment="1">
      <alignment vertical="center" wrapText="1"/>
    </xf>
    <xf numFmtId="4" fontId="41" fillId="0" borderId="73" xfId="18" applyNumberFormat="1" applyFont="1" applyFill="1" applyBorder="1" applyAlignment="1">
      <alignment horizontal="center" vertical="center" wrapText="1"/>
    </xf>
    <xf numFmtId="40" fontId="41" fillId="0" borderId="0" xfId="23" applyFont="1" applyFill="1" applyBorder="1" applyAlignment="1">
      <alignment vertical="center" wrapText="1"/>
    </xf>
    <xf numFmtId="0" fontId="57" fillId="0" borderId="0" xfId="13" applyNumberFormat="1" applyFont="1" applyFill="1" applyBorder="1" applyAlignment="1">
      <alignment vertical="center" wrapText="1"/>
    </xf>
    <xf numFmtId="40" fontId="40" fillId="7" borderId="0" xfId="23" applyFont="1" applyFill="1" applyBorder="1" applyAlignment="1">
      <alignment vertical="center" wrapText="1"/>
    </xf>
    <xf numFmtId="0" fontId="41" fillId="0" borderId="22" xfId="33" applyNumberFormat="1" applyFont="1" applyFill="1" applyBorder="1" applyAlignment="1">
      <alignment horizontal="left" vertical="center" wrapText="1"/>
    </xf>
    <xf numFmtId="40" fontId="40" fillId="3" borderId="0" xfId="23" applyFont="1" applyFill="1" applyBorder="1" applyAlignment="1">
      <alignment vertical="center" wrapText="1"/>
    </xf>
    <xf numFmtId="40" fontId="40" fillId="3" borderId="0" xfId="18" applyFont="1" applyFill="1" applyBorder="1" applyAlignment="1">
      <alignment vertical="center" wrapText="1"/>
    </xf>
    <xf numFmtId="4" fontId="41" fillId="3" borderId="22" xfId="23" applyNumberFormat="1" applyFont="1" applyFill="1" applyBorder="1" applyAlignment="1">
      <alignment horizontal="left" vertical="center" wrapText="1"/>
    </xf>
    <xf numFmtId="0" fontId="41" fillId="3" borderId="22" xfId="0" applyNumberFormat="1" applyFont="1" applyFill="1" applyBorder="1" applyAlignment="1">
      <alignment horizontal="left" vertical="center" wrapText="1"/>
    </xf>
    <xf numFmtId="4" fontId="19" fillId="0" borderId="79" xfId="13" applyNumberFormat="1" applyFont="1" applyFill="1" applyBorder="1" applyAlignment="1">
      <alignment vertical="center" wrapText="1"/>
    </xf>
    <xf numFmtId="4" fontId="19" fillId="0" borderId="78" xfId="13" applyNumberFormat="1" applyFont="1" applyFill="1" applyBorder="1" applyAlignment="1">
      <alignment vertical="center" wrapText="1"/>
    </xf>
    <xf numFmtId="4" fontId="19" fillId="0" borderId="80" xfId="13" applyNumberFormat="1" applyFont="1" applyFill="1" applyBorder="1" applyAlignment="1">
      <alignment vertical="center" wrapText="1"/>
    </xf>
    <xf numFmtId="41" fontId="19" fillId="5" borderId="22" xfId="33" applyFont="1" applyFill="1" applyBorder="1" applyAlignment="1" applyProtection="1">
      <alignment horizontal="left" vertical="center" wrapText="1"/>
    </xf>
    <xf numFmtId="2" fontId="43" fillId="0" borderId="1" xfId="0" applyNumberFormat="1" applyFont="1" applyFill="1" applyBorder="1" applyAlignment="1">
      <alignment horizontal="center" vertical="center" wrapText="1"/>
    </xf>
    <xf numFmtId="0" fontId="43" fillId="0" borderId="0" xfId="0" applyNumberFormat="1" applyFont="1" applyFill="1" applyBorder="1" applyAlignment="1">
      <alignment vertical="center"/>
    </xf>
    <xf numFmtId="0" fontId="43" fillId="3" borderId="0" xfId="0" applyNumberFormat="1" applyFont="1" applyFill="1" applyBorder="1" applyAlignment="1">
      <alignment vertical="center" wrapText="1"/>
    </xf>
    <xf numFmtId="41" fontId="40" fillId="3" borderId="22" xfId="33" applyFont="1" applyFill="1" applyBorder="1" applyAlignment="1">
      <alignment horizontal="left" vertical="center" wrapText="1"/>
    </xf>
    <xf numFmtId="0" fontId="60" fillId="3" borderId="22" xfId="11" applyFont="1" applyFill="1" applyBorder="1" applyAlignment="1">
      <alignment horizontal="center" vertical="center"/>
    </xf>
    <xf numFmtId="2" fontId="29" fillId="3" borderId="22" xfId="11" applyNumberFormat="1" applyFont="1" applyFill="1" applyBorder="1" applyAlignment="1">
      <alignment horizontal="center" vertical="center"/>
    </xf>
    <xf numFmtId="4" fontId="33" fillId="0" borderId="10" xfId="8" applyNumberFormat="1" applyFont="1" applyFill="1" applyBorder="1" applyAlignment="1">
      <alignment horizontal="center"/>
    </xf>
    <xf numFmtId="4" fontId="33" fillId="0" borderId="11" xfId="8" applyNumberFormat="1" applyFont="1" applyFill="1" applyBorder="1" applyAlignment="1">
      <alignment horizontal="center"/>
    </xf>
    <xf numFmtId="166" fontId="19" fillId="3" borderId="0" xfId="0" applyFont="1" applyFill="1" applyAlignment="1">
      <alignment horizontal="left" vertical="center" wrapText="1"/>
    </xf>
    <xf numFmtId="166" fontId="11" fillId="3" borderId="0" xfId="0" applyFont="1" applyFill="1" applyAlignment="1">
      <alignment horizontal="left" vertical="center"/>
    </xf>
    <xf numFmtId="166" fontId="11" fillId="0" borderId="22" xfId="0" applyFont="1" applyFill="1" applyBorder="1" applyAlignment="1">
      <alignment horizontal="center" vertical="center" wrapText="1"/>
    </xf>
    <xf numFmtId="0" fontId="95" fillId="0" borderId="0" xfId="8" applyFont="1"/>
    <xf numFmtId="0" fontId="58" fillId="0" borderId="0" xfId="8" applyFont="1"/>
    <xf numFmtId="167" fontId="11" fillId="3" borderId="0" xfId="0" applyNumberFormat="1" applyFont="1" applyFill="1" applyAlignment="1">
      <alignment horizontal="left" vertical="center" wrapText="1"/>
    </xf>
    <xf numFmtId="0" fontId="31" fillId="3" borderId="0" xfId="8" applyFill="1" applyBorder="1"/>
    <xf numFmtId="0" fontId="33" fillId="3" borderId="0" xfId="9" applyFont="1" applyFill="1" applyBorder="1"/>
    <xf numFmtId="166" fontId="96" fillId="0" borderId="0" xfId="0" applyFont="1" applyFill="1" applyAlignment="1">
      <alignment vertical="center"/>
    </xf>
    <xf numFmtId="41" fontId="19" fillId="0" borderId="0" xfId="19" applyFont="1" applyFill="1" applyBorder="1" applyAlignment="1">
      <alignment horizontal="left" vertical="center"/>
    </xf>
    <xf numFmtId="166" fontId="19" fillId="0" borderId="25" xfId="0" applyFont="1" applyFill="1" applyBorder="1" applyAlignment="1">
      <alignment horizontal="center" vertical="center" wrapText="1"/>
    </xf>
    <xf numFmtId="0" fontId="62" fillId="3" borderId="0" xfId="11" applyFont="1" applyFill="1" applyBorder="1" applyAlignment="1">
      <alignment horizontal="center"/>
    </xf>
    <xf numFmtId="166" fontId="63" fillId="3" borderId="0" xfId="0" applyFont="1" applyFill="1" applyBorder="1" applyAlignment="1"/>
    <xf numFmtId="0" fontId="37" fillId="3" borderId="0" xfId="11" applyFont="1" applyFill="1" applyBorder="1" applyAlignment="1">
      <alignment horizontal="center"/>
    </xf>
    <xf numFmtId="0" fontId="37" fillId="3" borderId="0" xfId="11" applyFont="1" applyFill="1" applyBorder="1"/>
    <xf numFmtId="0" fontId="38" fillId="3" borderId="0" xfId="11" applyFont="1" applyFill="1" applyBorder="1" applyAlignment="1">
      <alignment horizontal="center" vertical="center"/>
    </xf>
    <xf numFmtId="0" fontId="37" fillId="3" borderId="0" xfId="11" applyFont="1" applyFill="1"/>
    <xf numFmtId="0" fontId="19" fillId="5" borderId="81" xfId="0" applyNumberFormat="1" applyFont="1" applyFill="1" applyBorder="1" applyAlignment="1">
      <alignment horizontal="center" vertical="center"/>
    </xf>
    <xf numFmtId="0" fontId="19" fillId="5" borderId="81" xfId="0" applyNumberFormat="1" applyFont="1" applyFill="1" applyBorder="1" applyAlignment="1">
      <alignment horizontal="center" vertical="center" wrapText="1"/>
    </xf>
    <xf numFmtId="41" fontId="19" fillId="5" borderId="81" xfId="33" applyFont="1" applyFill="1" applyBorder="1" applyAlignment="1" applyProtection="1">
      <alignment horizontal="left" vertical="center" wrapText="1"/>
    </xf>
    <xf numFmtId="4" fontId="41" fillId="3" borderId="25" xfId="0" applyNumberFormat="1" applyFont="1" applyFill="1" applyBorder="1" applyAlignment="1">
      <alignment horizontal="center" vertical="center" wrapText="1"/>
    </xf>
    <xf numFmtId="1" fontId="41" fillId="3" borderId="25" xfId="13" applyNumberFormat="1" applyFont="1" applyFill="1" applyBorder="1" applyAlignment="1">
      <alignment horizontal="center" vertical="center" wrapText="1"/>
    </xf>
    <xf numFmtId="41" fontId="41" fillId="3" borderId="25" xfId="33" applyFont="1" applyFill="1" applyBorder="1" applyAlignment="1">
      <alignment horizontal="left" vertical="center" wrapText="1"/>
    </xf>
    <xf numFmtId="2" fontId="41" fillId="3" borderId="25" xfId="0" applyNumberFormat="1" applyFont="1" applyFill="1" applyBorder="1" applyAlignment="1">
      <alignment horizontal="center" vertical="center" wrapText="1"/>
    </xf>
    <xf numFmtId="4" fontId="41" fillId="3" borderId="25" xfId="18" applyNumberFormat="1" applyFont="1" applyFill="1" applyBorder="1" applyAlignment="1">
      <alignment horizontal="center" vertical="center" wrapText="1"/>
    </xf>
    <xf numFmtId="4" fontId="19" fillId="0" borderId="79" xfId="13" applyNumberFormat="1" applyFont="1" applyFill="1" applyBorder="1" applyAlignment="1">
      <alignment horizontal="right" vertical="center" wrapText="1"/>
    </xf>
    <xf numFmtId="2" fontId="43" fillId="0" borderId="0" xfId="0" applyNumberFormat="1" applyFont="1" applyFill="1" applyBorder="1" applyAlignment="1">
      <alignment horizontal="center" vertical="center" wrapText="1"/>
    </xf>
    <xf numFmtId="166" fontId="90" fillId="0" borderId="33" xfId="0" applyFont="1" applyFill="1" applyBorder="1" applyAlignment="1">
      <alignment vertical="center" wrapText="1"/>
    </xf>
    <xf numFmtId="166" fontId="90" fillId="0" borderId="32" xfId="0" applyFont="1" applyFill="1" applyBorder="1" applyAlignment="1">
      <alignment horizontal="center" vertical="center"/>
    </xf>
    <xf numFmtId="0" fontId="41" fillId="0" borderId="22" xfId="0" applyNumberFormat="1" applyFont="1" applyFill="1" applyBorder="1" applyAlignment="1">
      <alignment horizontal="center" vertical="center" wrapText="1"/>
    </xf>
    <xf numFmtId="168" fontId="97" fillId="3" borderId="0" xfId="18" applyNumberFormat="1" applyFont="1" applyFill="1" applyAlignment="1">
      <alignment horizontal="center" vertical="center"/>
    </xf>
    <xf numFmtId="166" fontId="19" fillId="0" borderId="22" xfId="0" applyFont="1" applyFill="1" applyBorder="1" applyAlignment="1">
      <alignment horizontal="center" vertical="center" wrapText="1"/>
    </xf>
    <xf numFmtId="4" fontId="41" fillId="0" borderId="0" xfId="18" applyNumberFormat="1" applyFont="1" applyFill="1" applyAlignment="1">
      <alignment horizontal="left" vertical="center" wrapText="1"/>
    </xf>
    <xf numFmtId="4" fontId="26" fillId="0" borderId="0" xfId="18" applyNumberFormat="1" applyFont="1" applyFill="1" applyAlignment="1">
      <alignment horizontal="left" vertical="center" wrapText="1"/>
    </xf>
    <xf numFmtId="4" fontId="41" fillId="0" borderId="0" xfId="18" applyNumberFormat="1" applyFont="1" applyFill="1" applyAlignment="1">
      <alignment horizontal="center" vertical="center" wrapText="1"/>
    </xf>
    <xf numFmtId="40" fontId="41" fillId="3" borderId="0" xfId="18" applyFont="1" applyFill="1" applyBorder="1" applyAlignment="1">
      <alignment horizontal="center" vertical="center" wrapText="1"/>
    </xf>
    <xf numFmtId="168" fontId="41" fillId="3" borderId="0" xfId="18" applyNumberFormat="1" applyFont="1" applyFill="1" applyBorder="1" applyAlignment="1">
      <alignment horizontal="center" vertical="center" wrapText="1"/>
    </xf>
    <xf numFmtId="40" fontId="41" fillId="3" borderId="0" xfId="18" applyFont="1" applyFill="1" applyAlignment="1">
      <alignment horizontal="center" vertical="center" wrapText="1"/>
    </xf>
    <xf numFmtId="168" fontId="41" fillId="3" borderId="0" xfId="18" applyNumberFormat="1" applyFont="1" applyFill="1" applyAlignment="1">
      <alignment horizontal="center" vertical="center" wrapText="1"/>
    </xf>
    <xf numFmtId="167" fontId="26" fillId="0" borderId="0" xfId="0" applyNumberFormat="1" applyFont="1" applyBorder="1" applyAlignment="1">
      <alignment horizontal="left" vertical="center" wrapText="1"/>
    </xf>
    <xf numFmtId="4" fontId="41" fillId="3" borderId="74" xfId="0" applyNumberFormat="1" applyFont="1" applyFill="1" applyBorder="1" applyAlignment="1">
      <alignment horizontal="center" vertical="center" wrapText="1"/>
    </xf>
    <xf numFmtId="41" fontId="41" fillId="3" borderId="74" xfId="33" applyFont="1" applyFill="1" applyBorder="1" applyAlignment="1">
      <alignment horizontal="left" vertical="center" wrapText="1"/>
    </xf>
    <xf numFmtId="0" fontId="40" fillId="3" borderId="74" xfId="13" applyNumberFormat="1" applyFont="1" applyFill="1" applyBorder="1" applyAlignment="1">
      <alignment vertical="center" wrapText="1"/>
    </xf>
    <xf numFmtId="0" fontId="19" fillId="5" borderId="74" xfId="0" applyNumberFormat="1" applyFont="1" applyFill="1" applyBorder="1" applyAlignment="1">
      <alignment horizontal="center" vertical="center"/>
    </xf>
    <xf numFmtId="4" fontId="19" fillId="0" borderId="74" xfId="13" applyNumberFormat="1" applyFont="1" applyFill="1" applyBorder="1" applyAlignment="1">
      <alignment vertical="center" wrapText="1"/>
    </xf>
    <xf numFmtId="4" fontId="19" fillId="3" borderId="74" xfId="23" applyNumberFormat="1" applyFont="1" applyFill="1" applyBorder="1" applyAlignment="1">
      <alignment horizontal="right" vertical="center"/>
    </xf>
    <xf numFmtId="41" fontId="82" fillId="4" borderId="0" xfId="66" applyNumberFormat="1" applyFont="1" applyFill="1" applyBorder="1" applyAlignment="1">
      <alignment wrapText="1"/>
    </xf>
    <xf numFmtId="0" fontId="41" fillId="0" borderId="22" xfId="0" applyNumberFormat="1" applyFont="1" applyFill="1" applyBorder="1" applyAlignment="1">
      <alignment horizontal="left" vertical="center" wrapText="1"/>
    </xf>
    <xf numFmtId="1" fontId="40" fillId="3" borderId="74" xfId="13" applyNumberFormat="1" applyFont="1" applyFill="1" applyBorder="1" applyAlignment="1">
      <alignment horizontal="center" vertical="center" wrapText="1"/>
    </xf>
    <xf numFmtId="41" fontId="40" fillId="3" borderId="74" xfId="33" applyFont="1" applyFill="1" applyBorder="1" applyAlignment="1" applyProtection="1">
      <alignment horizontal="left" vertical="center" wrapText="1"/>
      <protection locked="0"/>
    </xf>
    <xf numFmtId="0" fontId="60" fillId="3" borderId="74" xfId="11" applyFont="1" applyFill="1" applyBorder="1" applyAlignment="1" applyProtection="1">
      <alignment horizontal="center" vertical="center"/>
      <protection locked="0"/>
    </xf>
    <xf numFmtId="2" fontId="29" fillId="3" borderId="74" xfId="11" applyNumberFormat="1" applyFont="1" applyFill="1" applyBorder="1" applyAlignment="1" applyProtection="1">
      <alignment horizontal="center" vertical="center"/>
      <protection locked="0"/>
    </xf>
    <xf numFmtId="171" fontId="40" fillId="3" borderId="25" xfId="11" applyNumberFormat="1" applyFont="1" applyFill="1" applyBorder="1" applyAlignment="1" applyProtection="1">
      <alignment horizontal="center" vertical="center"/>
      <protection locked="0"/>
    </xf>
    <xf numFmtId="171" fontId="61" fillId="3" borderId="36" xfId="11" applyNumberFormat="1" applyFont="1" applyFill="1" applyBorder="1" applyAlignment="1" applyProtection="1">
      <alignment horizontal="center" vertical="center"/>
      <protection locked="0"/>
    </xf>
    <xf numFmtId="0" fontId="29" fillId="9" borderId="38" xfId="121" applyFont="1" applyFill="1" applyBorder="1" applyAlignment="1">
      <alignment horizontal="center"/>
    </xf>
    <xf numFmtId="0" fontId="29" fillId="9" borderId="29" xfId="121" applyFont="1" applyFill="1" applyBorder="1" applyAlignment="1">
      <alignment horizontal="center" vertical="center"/>
    </xf>
    <xf numFmtId="171" fontId="47" fillId="9" borderId="62" xfId="118" applyNumberFormat="1" applyFont="1" applyFill="1" applyBorder="1" applyAlignment="1">
      <alignment horizontal="center" vertical="center"/>
    </xf>
    <xf numFmtId="166" fontId="0" fillId="0" borderId="0" xfId="0" applyAlignment="1">
      <alignment horizontal="center"/>
    </xf>
    <xf numFmtId="0" fontId="66" fillId="0" borderId="0" xfId="45" applyFont="1" applyBorder="1" applyAlignment="1">
      <alignment horizontal="center" vertical="center"/>
    </xf>
    <xf numFmtId="0" fontId="65" fillId="0" borderId="0" xfId="45" applyFont="1" applyBorder="1" applyAlignment="1">
      <alignment horizontal="center" vertical="center"/>
    </xf>
    <xf numFmtId="44" fontId="65" fillId="0" borderId="0" xfId="41" applyFont="1" applyBorder="1" applyAlignment="1">
      <alignment vertical="center"/>
    </xf>
    <xf numFmtId="0" fontId="3" fillId="0" borderId="0" xfId="121"/>
    <xf numFmtId="0" fontId="41" fillId="0" borderId="74" xfId="33" applyNumberFormat="1" applyFont="1" applyFill="1" applyBorder="1" applyAlignment="1">
      <alignment horizontal="left" vertical="center" wrapText="1"/>
    </xf>
    <xf numFmtId="1" fontId="41" fillId="0" borderId="74" xfId="13" applyNumberFormat="1" applyFont="1" applyFill="1" applyBorder="1" applyAlignment="1">
      <alignment horizontal="center" vertical="center" wrapText="1"/>
    </xf>
    <xf numFmtId="40" fontId="41" fillId="0" borderId="74" xfId="18" applyFont="1" applyFill="1" applyBorder="1" applyAlignment="1" applyProtection="1">
      <alignment horizontal="center" vertical="center" wrapText="1"/>
    </xf>
    <xf numFmtId="0" fontId="29" fillId="3" borderId="74" xfId="11" applyFont="1" applyFill="1" applyBorder="1" applyAlignment="1">
      <alignment horizontal="center" vertical="center"/>
    </xf>
    <xf numFmtId="0" fontId="31" fillId="0" borderId="74" xfId="11" applyBorder="1" applyAlignment="1">
      <alignment horizontal="center"/>
    </xf>
    <xf numFmtId="0" fontId="31" fillId="0" borderId="25" xfId="11" applyBorder="1" applyAlignment="1">
      <alignment horizontal="center"/>
    </xf>
    <xf numFmtId="4" fontId="41" fillId="3" borderId="74" xfId="18" applyNumberFormat="1" applyFont="1" applyFill="1" applyBorder="1" applyAlignment="1">
      <alignment horizontal="center" vertical="center" wrapText="1"/>
    </xf>
    <xf numFmtId="4" fontId="41" fillId="3" borderId="74" xfId="0" applyNumberFormat="1" applyFont="1" applyFill="1" applyBorder="1" applyAlignment="1">
      <alignment horizontal="center" vertical="center" wrapText="1"/>
    </xf>
    <xf numFmtId="1" fontId="41" fillId="3" borderId="74" xfId="13" applyNumberFormat="1" applyFont="1" applyFill="1" applyBorder="1" applyAlignment="1">
      <alignment horizontal="center" vertical="center" wrapText="1"/>
    </xf>
    <xf numFmtId="0" fontId="40" fillId="3" borderId="0" xfId="13" applyNumberFormat="1" applyFont="1" applyFill="1" applyBorder="1" applyAlignment="1">
      <alignment horizontal="center" vertical="center" wrapText="1"/>
    </xf>
    <xf numFmtId="4" fontId="41" fillId="3" borderId="0" xfId="0" applyNumberFormat="1" applyFont="1" applyFill="1" applyBorder="1" applyAlignment="1">
      <alignment horizontal="center" vertical="center" wrapText="1"/>
    </xf>
    <xf numFmtId="1" fontId="41" fillId="3" borderId="0" xfId="13" applyNumberFormat="1" applyFont="1" applyFill="1" applyBorder="1" applyAlignment="1">
      <alignment horizontal="center" vertical="center" wrapText="1"/>
    </xf>
    <xf numFmtId="4" fontId="41" fillId="3" borderId="0" xfId="18" applyNumberFormat="1" applyFont="1" applyFill="1" applyBorder="1" applyAlignment="1">
      <alignment horizontal="center" vertical="center" wrapText="1"/>
    </xf>
    <xf numFmtId="41" fontId="41" fillId="3" borderId="0" xfId="33" applyFont="1" applyFill="1" applyBorder="1" applyAlignment="1">
      <alignment horizontal="center" vertical="center" wrapText="1"/>
    </xf>
    <xf numFmtId="4" fontId="41" fillId="3" borderId="0" xfId="18" applyNumberFormat="1" applyFont="1" applyFill="1" applyBorder="1" applyAlignment="1">
      <alignment horizontal="center" vertical="top" wrapText="1"/>
    </xf>
    <xf numFmtId="168" fontId="41" fillId="3" borderId="0" xfId="18" applyNumberFormat="1" applyFont="1" applyFill="1" applyBorder="1" applyAlignment="1">
      <alignment horizontal="center" vertical="center"/>
    </xf>
    <xf numFmtId="168" fontId="97" fillId="3" borderId="0" xfId="18" applyNumberFormat="1" applyFont="1" applyFill="1" applyBorder="1" applyAlignment="1">
      <alignment horizontal="center" vertical="center"/>
    </xf>
    <xf numFmtId="41" fontId="97" fillId="3" borderId="0" xfId="33" applyFont="1" applyFill="1" applyBorder="1" applyAlignment="1">
      <alignment horizontal="left" vertical="center" indent="2"/>
    </xf>
    <xf numFmtId="0" fontId="40" fillId="3" borderId="0" xfId="13" applyNumberFormat="1" applyFont="1" applyFill="1" applyBorder="1" applyAlignment="1">
      <alignment horizontal="center" vertical="center" wrapText="1"/>
    </xf>
    <xf numFmtId="4" fontId="41" fillId="3" borderId="74" xfId="18" applyNumberFormat="1" applyFont="1" applyFill="1" applyBorder="1" applyAlignment="1">
      <alignment horizontal="center" vertical="center" wrapText="1"/>
    </xf>
    <xf numFmtId="4" fontId="41" fillId="3" borderId="74" xfId="0" applyNumberFormat="1" applyFont="1" applyFill="1" applyBorder="1" applyAlignment="1">
      <alignment horizontal="center" vertical="center" wrapText="1"/>
    </xf>
    <xf numFmtId="1" fontId="41" fillId="3" borderId="74" xfId="13" applyNumberFormat="1" applyFont="1" applyFill="1" applyBorder="1" applyAlignment="1">
      <alignment horizontal="center" vertical="center" wrapText="1"/>
    </xf>
    <xf numFmtId="4" fontId="19" fillId="0" borderId="84" xfId="13" applyNumberFormat="1" applyFont="1" applyFill="1" applyBorder="1" applyAlignment="1">
      <alignment vertical="center" wrapText="1"/>
    </xf>
    <xf numFmtId="4" fontId="19" fillId="3" borderId="84" xfId="23" applyNumberFormat="1" applyFont="1" applyFill="1" applyBorder="1" applyAlignment="1">
      <alignment horizontal="right" vertical="center"/>
    </xf>
    <xf numFmtId="41" fontId="41" fillId="3" borderId="0" xfId="33" applyFont="1" applyFill="1" applyBorder="1" applyAlignment="1">
      <alignment horizontal="left" vertical="center" wrapText="1"/>
    </xf>
    <xf numFmtId="4" fontId="41" fillId="3" borderId="0" xfId="18" applyNumberFormat="1" applyFont="1" applyFill="1" applyBorder="1" applyAlignment="1">
      <alignment horizontal="left" vertical="center" wrapText="1"/>
    </xf>
    <xf numFmtId="4" fontId="41" fillId="3" borderId="74" xfId="0" applyNumberFormat="1" applyFont="1" applyFill="1" applyBorder="1" applyAlignment="1">
      <alignment horizontal="center" vertical="center" wrapText="1"/>
    </xf>
    <xf numFmtId="1" fontId="41" fillId="3" borderId="74" xfId="13" applyNumberFormat="1" applyFont="1" applyFill="1" applyBorder="1" applyAlignment="1">
      <alignment horizontal="center" vertical="center" wrapText="1"/>
    </xf>
    <xf numFmtId="166" fontId="19" fillId="3" borderId="0" xfId="0" applyFont="1" applyFill="1" applyAlignment="1">
      <alignment horizontal="left" vertical="center"/>
    </xf>
    <xf numFmtId="167" fontId="26" fillId="0" borderId="0" xfId="0" applyNumberFormat="1" applyFont="1" applyBorder="1" applyAlignment="1">
      <alignment horizontal="center" vertical="center"/>
    </xf>
    <xf numFmtId="166" fontId="14" fillId="0" borderId="0" xfId="0" applyFont="1" applyFill="1" applyAlignment="1">
      <alignment horizontal="center" vertical="center"/>
    </xf>
    <xf numFmtId="166" fontId="19" fillId="0" borderId="22" xfId="0" applyFont="1" applyFill="1" applyBorder="1" applyAlignment="1">
      <alignment horizontal="center" vertical="center" wrapText="1"/>
    </xf>
    <xf numFmtId="4" fontId="41" fillId="3" borderId="74" xfId="18" applyNumberFormat="1" applyFont="1" applyFill="1" applyBorder="1" applyAlignment="1">
      <alignment horizontal="center" vertical="center" wrapText="1"/>
    </xf>
    <xf numFmtId="166" fontId="19" fillId="0" borderId="0" xfId="0" applyFont="1" applyFill="1" applyBorder="1" applyAlignment="1">
      <alignment horizontal="center" vertical="center" wrapText="1"/>
    </xf>
    <xf numFmtId="4" fontId="41" fillId="3" borderId="74" xfId="18" applyNumberFormat="1" applyFont="1" applyFill="1" applyBorder="1" applyAlignment="1">
      <alignment horizontal="center" vertical="center" wrapText="1"/>
    </xf>
    <xf numFmtId="4" fontId="41" fillId="3" borderId="74" xfId="0" applyNumberFormat="1" applyFont="1" applyFill="1" applyBorder="1" applyAlignment="1">
      <alignment horizontal="center" vertical="center" wrapText="1"/>
    </xf>
    <xf numFmtId="1" fontId="41" fillId="3" borderId="74" xfId="13" applyNumberFormat="1" applyFont="1" applyFill="1" applyBorder="1" applyAlignment="1">
      <alignment horizontal="center" vertical="center" wrapText="1"/>
    </xf>
    <xf numFmtId="41" fontId="41" fillId="3" borderId="22" xfId="19" applyFont="1" applyFill="1" applyBorder="1" applyAlignment="1">
      <alignment horizontal="left" vertical="center" wrapText="1"/>
    </xf>
    <xf numFmtId="0" fontId="40" fillId="3" borderId="0" xfId="0" applyNumberFormat="1" applyFont="1" applyFill="1" applyBorder="1" applyAlignment="1">
      <alignment vertical="center" wrapText="1"/>
    </xf>
    <xf numFmtId="0" fontId="41" fillId="3" borderId="22" xfId="0" applyNumberFormat="1" applyFont="1" applyFill="1" applyBorder="1" applyAlignment="1">
      <alignment horizontal="center" vertical="center" wrapText="1"/>
    </xf>
    <xf numFmtId="4" fontId="41" fillId="0" borderId="73" xfId="0" applyNumberFormat="1" applyFont="1" applyFill="1" applyBorder="1" applyAlignment="1">
      <alignment horizontal="center" vertical="center" wrapText="1"/>
    </xf>
    <xf numFmtId="40" fontId="41" fillId="0" borderId="0" xfId="18" applyFont="1" applyFill="1" applyAlignment="1">
      <alignment horizontal="center" vertical="center"/>
    </xf>
    <xf numFmtId="168" fontId="41" fillId="0" borderId="0" xfId="18" applyNumberFormat="1" applyFont="1" applyFill="1" applyAlignment="1">
      <alignment horizontal="center" vertical="center"/>
    </xf>
    <xf numFmtId="166" fontId="18" fillId="0" borderId="0" xfId="0" applyFont="1" applyFill="1" applyAlignment="1">
      <alignment horizontal="center" vertical="center"/>
    </xf>
    <xf numFmtId="0" fontId="71" fillId="0" borderId="0" xfId="67" applyFont="1" applyAlignment="1">
      <alignment horizontal="left" vertical="center" wrapText="1"/>
    </xf>
    <xf numFmtId="4" fontId="17" fillId="0" borderId="0" xfId="69" applyNumberFormat="1" applyFont="1" applyFill="1" applyBorder="1" applyAlignment="1">
      <alignment horizontal="center" vertical="center"/>
    </xf>
    <xf numFmtId="0" fontId="86" fillId="9" borderId="0" xfId="66" applyFont="1" applyFill="1" applyBorder="1" applyAlignment="1">
      <alignment horizontal="center" vertical="center" wrapText="1"/>
    </xf>
    <xf numFmtId="0" fontId="80" fillId="0" borderId="0" xfId="66" applyFont="1" applyBorder="1" applyAlignment="1">
      <alignment horizontal="center" vertical="center"/>
    </xf>
    <xf numFmtId="173" fontId="17" fillId="12" borderId="0" xfId="68" applyFont="1" applyFill="1" applyBorder="1" applyAlignment="1">
      <alignment horizontal="center" vertical="center" wrapText="1"/>
    </xf>
    <xf numFmtId="0" fontId="17" fillId="0" borderId="0" xfId="69" applyFont="1" applyFill="1" applyBorder="1" applyAlignment="1">
      <alignment horizontal="center" vertical="center" wrapText="1"/>
    </xf>
    <xf numFmtId="2" fontId="19" fillId="5" borderId="78" xfId="0" applyNumberFormat="1" applyFont="1" applyFill="1" applyBorder="1" applyAlignment="1">
      <alignment horizontal="center" vertical="center" wrapText="1"/>
    </xf>
    <xf numFmtId="2" fontId="19" fillId="5" borderId="79" xfId="0" applyNumberFormat="1" applyFont="1" applyFill="1" applyBorder="1" applyAlignment="1">
      <alignment horizontal="center" vertical="center" wrapText="1"/>
    </xf>
    <xf numFmtId="2" fontId="19" fillId="5" borderId="80" xfId="0" applyNumberFormat="1" applyFont="1" applyFill="1" applyBorder="1" applyAlignment="1">
      <alignment horizontal="center" vertical="center" wrapText="1"/>
    </xf>
    <xf numFmtId="166" fontId="19" fillId="3" borderId="0" xfId="0" applyFont="1" applyFill="1" applyAlignment="1">
      <alignment horizontal="left" vertical="center"/>
    </xf>
    <xf numFmtId="40" fontId="55" fillId="4" borderId="33" xfId="18" applyFont="1" applyFill="1" applyBorder="1" applyAlignment="1">
      <alignment horizontal="center" vertical="center" wrapText="1"/>
    </xf>
    <xf numFmtId="40" fontId="55" fillId="4" borderId="40" xfId="18" applyFont="1" applyFill="1" applyBorder="1" applyAlignment="1">
      <alignment horizontal="center" vertical="center" wrapText="1"/>
    </xf>
    <xf numFmtId="166" fontId="56" fillId="4" borderId="32" xfId="0" applyFont="1" applyFill="1" applyBorder="1" applyAlignment="1">
      <alignment horizontal="center" vertical="center" wrapText="1"/>
    </xf>
    <xf numFmtId="167" fontId="26" fillId="0" borderId="0" xfId="0" applyNumberFormat="1" applyFont="1" applyBorder="1" applyAlignment="1">
      <alignment horizontal="center" vertical="center"/>
    </xf>
    <xf numFmtId="2" fontId="19" fillId="5" borderId="33" xfId="0" applyNumberFormat="1" applyFont="1" applyFill="1" applyBorder="1" applyAlignment="1">
      <alignment horizontal="center" vertical="center" wrapText="1"/>
    </xf>
    <xf numFmtId="2" fontId="19" fillId="5" borderId="40" xfId="0" applyNumberFormat="1" applyFont="1" applyFill="1" applyBorder="1" applyAlignment="1">
      <alignment horizontal="center" vertical="center" wrapText="1"/>
    </xf>
    <xf numFmtId="2" fontId="19" fillId="5" borderId="32" xfId="0" applyNumberFormat="1" applyFont="1" applyFill="1" applyBorder="1" applyAlignment="1">
      <alignment horizontal="center" vertical="center" wrapText="1"/>
    </xf>
    <xf numFmtId="4" fontId="59" fillId="10" borderId="33" xfId="23" applyNumberFormat="1" applyFont="1" applyFill="1" applyBorder="1" applyAlignment="1">
      <alignment horizontal="right" vertical="center"/>
    </xf>
    <xf numFmtId="4" fontId="59" fillId="10" borderId="40" xfId="23" applyNumberFormat="1" applyFont="1" applyFill="1" applyBorder="1" applyAlignment="1">
      <alignment horizontal="right" vertical="center"/>
    </xf>
    <xf numFmtId="4" fontId="59" fillId="10" borderId="32" xfId="23" applyNumberFormat="1" applyFont="1" applyFill="1" applyBorder="1" applyAlignment="1">
      <alignment horizontal="right" vertical="center"/>
    </xf>
    <xf numFmtId="166" fontId="14" fillId="0" borderId="0" xfId="0" applyFont="1" applyFill="1" applyAlignment="1">
      <alignment horizontal="center" vertical="center"/>
    </xf>
    <xf numFmtId="166" fontId="93" fillId="0" borderId="0" xfId="0" applyFont="1" applyFill="1" applyAlignment="1">
      <alignment horizontal="center" vertical="center"/>
    </xf>
    <xf numFmtId="166" fontId="19" fillId="0" borderId="0" xfId="0" applyFont="1" applyFill="1" applyAlignment="1">
      <alignment horizontal="left" vertical="center" wrapText="1"/>
    </xf>
    <xf numFmtId="166" fontId="19" fillId="0" borderId="22" xfId="0" applyFont="1" applyFill="1" applyBorder="1" applyAlignment="1">
      <alignment horizontal="center" vertical="center" wrapText="1"/>
    </xf>
    <xf numFmtId="10" fontId="19" fillId="0" borderId="22" xfId="0" applyNumberFormat="1" applyFont="1" applyFill="1" applyBorder="1" applyAlignment="1">
      <alignment horizontal="center" vertical="center" wrapText="1"/>
    </xf>
    <xf numFmtId="49" fontId="19" fillId="0" borderId="22" xfId="0" applyNumberFormat="1" applyFont="1" applyFill="1" applyBorder="1" applyAlignment="1">
      <alignment horizontal="center" vertical="center" wrapText="1"/>
    </xf>
    <xf numFmtId="166" fontId="19" fillId="0" borderId="0" xfId="0" applyFont="1" applyFill="1" applyAlignment="1">
      <alignment horizontal="left" vertical="center"/>
    </xf>
    <xf numFmtId="2" fontId="19" fillId="5" borderId="82" xfId="0" applyNumberFormat="1" applyFont="1" applyFill="1" applyBorder="1" applyAlignment="1">
      <alignment horizontal="center" vertical="center" wrapText="1"/>
    </xf>
    <xf numFmtId="2" fontId="19" fillId="5" borderId="73" xfId="0" applyNumberFormat="1" applyFont="1" applyFill="1" applyBorder="1" applyAlignment="1">
      <alignment horizontal="center" vertical="center" wrapText="1"/>
    </xf>
    <xf numFmtId="2" fontId="19" fillId="5" borderId="83" xfId="0" applyNumberFormat="1" applyFont="1" applyFill="1" applyBorder="1" applyAlignment="1">
      <alignment horizontal="center" vertical="center" wrapText="1"/>
    </xf>
    <xf numFmtId="4" fontId="41" fillId="3" borderId="74" xfId="18" applyNumberFormat="1" applyFont="1" applyFill="1" applyBorder="1" applyAlignment="1">
      <alignment horizontal="left" vertical="top" wrapText="1"/>
    </xf>
    <xf numFmtId="0" fontId="19" fillId="5" borderId="74" xfId="0" applyNumberFormat="1" applyFont="1" applyFill="1" applyBorder="1" applyAlignment="1">
      <alignment horizontal="left" vertical="center" wrapText="1"/>
    </xf>
    <xf numFmtId="4" fontId="41" fillId="3" borderId="74" xfId="18" applyNumberFormat="1" applyFont="1" applyFill="1" applyBorder="1" applyAlignment="1">
      <alignment horizontal="left" vertical="center" wrapText="1"/>
    </xf>
    <xf numFmtId="4" fontId="41" fillId="3" borderId="74" xfId="18" applyNumberFormat="1" applyFont="1" applyFill="1" applyBorder="1" applyAlignment="1">
      <alignment horizontal="center" vertical="center" wrapText="1"/>
    </xf>
    <xf numFmtId="4" fontId="41" fillId="3" borderId="74" xfId="18" applyNumberFormat="1" applyFont="1" applyFill="1" applyBorder="1" applyAlignment="1">
      <alignment horizontal="center" vertical="top" wrapText="1"/>
    </xf>
    <xf numFmtId="4" fontId="41" fillId="3" borderId="74" xfId="0" applyNumberFormat="1" applyFont="1" applyFill="1" applyBorder="1" applyAlignment="1">
      <alignment horizontal="center" vertical="center" wrapText="1"/>
    </xf>
    <xf numFmtId="1" fontId="41" fillId="3" borderId="74" xfId="13" applyNumberFormat="1" applyFont="1" applyFill="1" applyBorder="1" applyAlignment="1">
      <alignment horizontal="center" vertical="center" wrapText="1"/>
    </xf>
    <xf numFmtId="41" fontId="41" fillId="3" borderId="74" xfId="33" applyFont="1" applyFill="1" applyBorder="1" applyAlignment="1">
      <alignment horizontal="center" vertical="center" wrapText="1"/>
    </xf>
    <xf numFmtId="40" fontId="55" fillId="4" borderId="74" xfId="18" applyFont="1" applyFill="1" applyBorder="1" applyAlignment="1">
      <alignment horizontal="center" vertical="center" wrapText="1"/>
    </xf>
    <xf numFmtId="166" fontId="56" fillId="4" borderId="74" xfId="0" applyFont="1" applyFill="1" applyBorder="1" applyAlignment="1">
      <alignment horizontal="center" vertical="center" wrapText="1"/>
    </xf>
    <xf numFmtId="4" fontId="41" fillId="3" borderId="84" xfId="0" applyNumberFormat="1" applyFont="1" applyFill="1" applyBorder="1" applyAlignment="1">
      <alignment horizontal="center" vertical="center" wrapText="1"/>
    </xf>
    <xf numFmtId="1" fontId="41" fillId="3" borderId="84" xfId="13" applyNumberFormat="1" applyFont="1" applyFill="1" applyBorder="1" applyAlignment="1">
      <alignment horizontal="center" vertical="center" wrapText="1"/>
    </xf>
    <xf numFmtId="0" fontId="19" fillId="4" borderId="74" xfId="0" applyNumberFormat="1" applyFont="1" applyFill="1" applyBorder="1" applyAlignment="1">
      <alignment horizontal="center" vertical="center" wrapText="1"/>
    </xf>
    <xf numFmtId="41" fontId="41" fillId="3" borderId="84" xfId="33" applyFont="1" applyFill="1" applyBorder="1" applyAlignment="1">
      <alignment horizontal="center" vertical="center" wrapText="1"/>
    </xf>
    <xf numFmtId="4" fontId="41" fillId="3" borderId="84" xfId="18" applyNumberFormat="1" applyFont="1" applyFill="1" applyBorder="1" applyAlignment="1">
      <alignment horizontal="center" vertical="center" wrapText="1"/>
    </xf>
    <xf numFmtId="4" fontId="19" fillId="0" borderId="74" xfId="13" applyNumberFormat="1" applyFont="1" applyFill="1" applyBorder="1" applyAlignment="1">
      <alignment horizontal="left" vertical="center" wrapText="1"/>
    </xf>
    <xf numFmtId="0" fontId="40" fillId="3" borderId="0" xfId="13" applyNumberFormat="1" applyFont="1" applyFill="1" applyBorder="1" applyAlignment="1">
      <alignment horizontal="center" vertical="center" wrapText="1"/>
    </xf>
    <xf numFmtId="166" fontId="48" fillId="0" borderId="0" xfId="0" applyFont="1" applyFill="1" applyAlignment="1">
      <alignment horizontal="center" vertical="center"/>
    </xf>
    <xf numFmtId="166" fontId="19" fillId="0" borderId="33" xfId="0" applyFont="1" applyFill="1" applyBorder="1" applyAlignment="1">
      <alignment horizontal="center" vertical="center" wrapText="1"/>
    </xf>
    <xf numFmtId="166" fontId="19" fillId="0" borderId="79" xfId="0" applyFont="1" applyFill="1" applyBorder="1" applyAlignment="1">
      <alignment horizontal="center" vertical="center" wrapText="1"/>
    </xf>
    <xf numFmtId="166" fontId="19" fillId="0" borderId="80" xfId="0" applyFont="1" applyFill="1" applyBorder="1" applyAlignment="1">
      <alignment horizontal="center" vertical="center" wrapText="1"/>
    </xf>
    <xf numFmtId="49" fontId="19" fillId="0" borderId="78" xfId="0" applyNumberFormat="1" applyFont="1" applyFill="1" applyBorder="1" applyAlignment="1">
      <alignment horizontal="center" vertical="center" wrapText="1"/>
    </xf>
    <xf numFmtId="49" fontId="19" fillId="0" borderId="80" xfId="0" applyNumberFormat="1" applyFont="1" applyFill="1" applyBorder="1" applyAlignment="1">
      <alignment horizontal="center" vertical="center" wrapText="1"/>
    </xf>
    <xf numFmtId="166" fontId="19" fillId="0" borderId="0" xfId="0" applyFont="1" applyFill="1" applyBorder="1" applyAlignment="1">
      <alignment horizontal="center" vertical="center" wrapText="1"/>
    </xf>
    <xf numFmtId="0" fontId="19" fillId="4" borderId="74" xfId="0" applyNumberFormat="1" applyFont="1" applyFill="1" applyBorder="1" applyAlignment="1">
      <alignment horizontal="left" vertical="center" wrapText="1"/>
    </xf>
    <xf numFmtId="4" fontId="19" fillId="0" borderId="84" xfId="13" applyNumberFormat="1" applyFont="1" applyFill="1" applyBorder="1" applyAlignment="1">
      <alignment horizontal="left" vertical="center" wrapText="1"/>
    </xf>
    <xf numFmtId="0" fontId="65" fillId="6" borderId="39" xfId="11" applyFont="1" applyFill="1" applyBorder="1" applyAlignment="1">
      <alignment horizontal="left" vertical="center" wrapText="1"/>
    </xf>
    <xf numFmtId="166" fontId="0" fillId="0" borderId="34" xfId="0" applyBorder="1" applyAlignment="1">
      <alignment horizontal="left" vertical="center" wrapText="1"/>
    </xf>
    <xf numFmtId="166" fontId="0" fillId="0" borderId="19" xfId="0" applyBorder="1" applyAlignment="1">
      <alignment horizontal="left" vertical="center" wrapText="1"/>
    </xf>
    <xf numFmtId="0" fontId="65" fillId="8" borderId="39" xfId="11" applyFont="1" applyFill="1" applyBorder="1" applyAlignment="1">
      <alignment horizontal="center" vertical="center"/>
    </xf>
    <xf numFmtId="0" fontId="65" fillId="8" borderId="19" xfId="11" applyFont="1" applyFill="1" applyBorder="1" applyAlignment="1">
      <alignment horizontal="center" vertical="center"/>
    </xf>
    <xf numFmtId="0" fontId="47" fillId="9" borderId="61" xfId="11" applyFont="1" applyFill="1" applyBorder="1" applyAlignment="1">
      <alignment horizontal="center" vertical="center"/>
    </xf>
    <xf numFmtId="0" fontId="61" fillId="9" borderId="23" xfId="11" applyFont="1" applyFill="1" applyBorder="1" applyAlignment="1">
      <alignment horizontal="center" vertical="center"/>
    </xf>
    <xf numFmtId="0" fontId="61" fillId="9" borderId="60" xfId="11" applyFont="1" applyFill="1" applyBorder="1" applyAlignment="1">
      <alignment horizontal="center" vertical="center"/>
    </xf>
    <xf numFmtId="166" fontId="19" fillId="3" borderId="0" xfId="0" applyFont="1" applyFill="1" applyBorder="1" applyAlignment="1">
      <alignment horizontal="left" vertical="center" wrapText="1"/>
    </xf>
    <xf numFmtId="166" fontId="0" fillId="0" borderId="0" xfId="0" applyBorder="1" applyAlignment="1">
      <alignment horizontal="left" vertical="center" wrapText="1"/>
    </xf>
    <xf numFmtId="0" fontId="46" fillId="5" borderId="39" xfId="11" applyFont="1" applyFill="1" applyBorder="1" applyAlignment="1">
      <alignment horizontal="center" vertical="center"/>
    </xf>
    <xf numFmtId="0" fontId="46" fillId="5" borderId="34" xfId="11" applyFont="1" applyFill="1" applyBorder="1" applyAlignment="1">
      <alignment horizontal="center" vertical="center"/>
    </xf>
    <xf numFmtId="0" fontId="46" fillId="5" borderId="19" xfId="11" applyFont="1" applyFill="1" applyBorder="1" applyAlignment="1">
      <alignment horizontal="center" vertical="center"/>
    </xf>
    <xf numFmtId="0" fontId="46" fillId="5" borderId="39" xfId="45" applyFont="1" applyFill="1" applyBorder="1" applyAlignment="1" applyProtection="1">
      <alignment horizontal="center" vertical="center"/>
      <protection locked="0"/>
    </xf>
    <xf numFmtId="0" fontId="46" fillId="5" borderId="34" xfId="45" applyFont="1" applyFill="1" applyBorder="1" applyAlignment="1" applyProtection="1">
      <alignment horizontal="center" vertical="center"/>
      <protection locked="0"/>
    </xf>
    <xf numFmtId="0" fontId="46" fillId="5" borderId="19" xfId="45" applyFont="1" applyFill="1" applyBorder="1" applyAlignment="1" applyProtection="1">
      <alignment horizontal="center" vertical="center"/>
      <protection locked="0"/>
    </xf>
    <xf numFmtId="0" fontId="47" fillId="4" borderId="39" xfId="45" applyFont="1" applyFill="1" applyBorder="1" applyAlignment="1" applyProtection="1">
      <alignment horizontal="left" vertical="center" wrapText="1"/>
      <protection locked="0"/>
    </xf>
    <xf numFmtId="0" fontId="47" fillId="4" borderId="34" xfId="45" applyFont="1" applyFill="1" applyBorder="1" applyAlignment="1" applyProtection="1">
      <alignment horizontal="left" vertical="center" wrapText="1"/>
      <protection locked="0"/>
    </xf>
    <xf numFmtId="0" fontId="47" fillId="4" borderId="19" xfId="45" applyFont="1" applyFill="1" applyBorder="1" applyAlignment="1" applyProtection="1">
      <alignment horizontal="left" vertical="center" wrapText="1"/>
      <protection locked="0"/>
    </xf>
    <xf numFmtId="0" fontId="47" fillId="9" borderId="61" xfId="121" applyFont="1" applyFill="1" applyBorder="1" applyAlignment="1">
      <alignment horizontal="center" vertical="center"/>
    </xf>
    <xf numFmtId="0" fontId="61" fillId="9" borderId="23" xfId="121" applyFont="1" applyFill="1" applyBorder="1" applyAlignment="1">
      <alignment horizontal="center" vertical="center"/>
    </xf>
    <xf numFmtId="0" fontId="61" fillId="9" borderId="60" xfId="121" applyFont="1" applyFill="1" applyBorder="1" applyAlignment="1">
      <alignment horizontal="center" vertical="center"/>
    </xf>
    <xf numFmtId="0" fontId="62" fillId="3" borderId="0" xfId="11" applyFont="1" applyFill="1" applyBorder="1" applyAlignment="1">
      <alignment horizontal="center"/>
    </xf>
    <xf numFmtId="166" fontId="63" fillId="3" borderId="0" xfId="0" applyFont="1" applyFill="1" applyBorder="1" applyAlignment="1"/>
    <xf numFmtId="0" fontId="65" fillId="8" borderId="28" xfId="11" applyFont="1" applyFill="1" applyBorder="1" applyAlignment="1">
      <alignment horizontal="center" vertical="center"/>
    </xf>
    <xf numFmtId="166" fontId="19" fillId="3" borderId="33" xfId="0" applyFont="1" applyFill="1" applyBorder="1" applyAlignment="1">
      <alignment horizontal="center" vertical="center" wrapText="1"/>
    </xf>
    <xf numFmtId="166" fontId="19" fillId="3" borderId="79" xfId="0" applyFont="1" applyFill="1" applyBorder="1" applyAlignment="1">
      <alignment horizontal="center" vertical="center" wrapText="1"/>
    </xf>
    <xf numFmtId="166" fontId="19" fillId="3" borderId="80" xfId="0" applyFont="1" applyFill="1" applyBorder="1" applyAlignment="1">
      <alignment horizontal="center" vertical="center" wrapText="1"/>
    </xf>
    <xf numFmtId="49" fontId="19" fillId="0" borderId="25" xfId="0" applyNumberFormat="1" applyFont="1" applyFill="1" applyBorder="1" applyAlignment="1">
      <alignment horizontal="center" vertical="center" wrapText="1"/>
    </xf>
    <xf numFmtId="49" fontId="20" fillId="0" borderId="75" xfId="0" applyNumberFormat="1" applyFont="1" applyFill="1" applyBorder="1" applyAlignment="1">
      <alignment horizontal="center" vertical="center"/>
    </xf>
    <xf numFmtId="49" fontId="20" fillId="0" borderId="76" xfId="0" applyNumberFormat="1" applyFont="1" applyFill="1" applyBorder="1" applyAlignment="1">
      <alignment horizontal="center" vertical="center"/>
    </xf>
    <xf numFmtId="0" fontId="92" fillId="3" borderId="0" xfId="8" applyFont="1" applyFill="1" applyAlignment="1">
      <alignment horizontal="center"/>
    </xf>
    <xf numFmtId="0" fontId="13" fillId="3" borderId="39" xfId="6" applyFont="1" applyFill="1" applyBorder="1" applyAlignment="1">
      <alignment horizontal="center" vertical="center"/>
    </xf>
    <xf numFmtId="0" fontId="13" fillId="3" borderId="34" xfId="6" applyFont="1" applyFill="1" applyBorder="1" applyAlignment="1">
      <alignment horizontal="center" vertical="center"/>
    </xf>
    <xf numFmtId="0" fontId="13" fillId="3" borderId="19" xfId="6" applyFont="1" applyFill="1" applyBorder="1" applyAlignment="1">
      <alignment horizontal="center" vertical="center"/>
    </xf>
    <xf numFmtId="0" fontId="33" fillId="3" borderId="53" xfId="8" applyFont="1" applyFill="1" applyBorder="1" applyAlignment="1">
      <alignment horizontal="center" vertical="center"/>
    </xf>
    <xf numFmtId="0" fontId="33" fillId="3" borderId="35" xfId="8" applyFont="1" applyFill="1" applyBorder="1" applyAlignment="1">
      <alignment horizontal="center" vertical="center"/>
    </xf>
    <xf numFmtId="0" fontId="33" fillId="3" borderId="38" xfId="8" applyFont="1" applyFill="1" applyBorder="1" applyAlignment="1">
      <alignment horizontal="center" vertical="center"/>
    </xf>
    <xf numFmtId="41" fontId="33" fillId="3" borderId="45" xfId="8" applyNumberFormat="1" applyFont="1" applyFill="1" applyBorder="1" applyAlignment="1">
      <alignment horizontal="center" vertical="center" wrapText="1"/>
    </xf>
    <xf numFmtId="0" fontId="33" fillId="3" borderId="5" xfId="8" applyFont="1" applyFill="1" applyBorder="1" applyAlignment="1">
      <alignment horizontal="center" vertical="center" wrapText="1"/>
    </xf>
    <xf numFmtId="0" fontId="33" fillId="3" borderId="46" xfId="8" applyFont="1" applyFill="1" applyBorder="1" applyAlignment="1">
      <alignment horizontal="center" vertical="center" wrapText="1"/>
    </xf>
    <xf numFmtId="44" fontId="33" fillId="3" borderId="54" xfId="1" applyFont="1" applyFill="1" applyBorder="1" applyAlignment="1">
      <alignment horizontal="center" vertical="center"/>
    </xf>
    <xf numFmtId="44" fontId="33" fillId="3" borderId="22" xfId="2" applyFont="1" applyFill="1" applyBorder="1" applyAlignment="1" applyProtection="1">
      <alignment horizontal="center" vertical="center"/>
    </xf>
    <xf numFmtId="0" fontId="11" fillId="3" borderId="8" xfId="8" applyFont="1" applyFill="1" applyBorder="1" applyAlignment="1">
      <alignment horizontal="center" vertical="center"/>
    </xf>
    <xf numFmtId="0" fontId="11" fillId="3" borderId="51" xfId="8" applyFont="1" applyFill="1" applyBorder="1" applyAlignment="1">
      <alignment horizontal="center" vertical="center"/>
    </xf>
    <xf numFmtId="166" fontId="11" fillId="3" borderId="0" xfId="0" applyFont="1" applyFill="1" applyBorder="1" applyAlignment="1">
      <alignment horizontal="center" vertical="center"/>
    </xf>
    <xf numFmtId="0" fontId="11" fillId="3" borderId="9" xfId="8" applyFont="1" applyFill="1" applyBorder="1" applyAlignment="1">
      <alignment horizontal="center" vertical="center"/>
    </xf>
    <xf numFmtId="0" fontId="11" fillId="3" borderId="52" xfId="8" applyFont="1" applyFill="1" applyBorder="1" applyAlignment="1">
      <alignment horizontal="center" vertical="center"/>
    </xf>
    <xf numFmtId="0" fontId="11" fillId="3" borderId="41" xfId="8" applyFont="1" applyFill="1" applyBorder="1" applyAlignment="1">
      <alignment horizontal="center" vertical="center"/>
    </xf>
    <xf numFmtId="0" fontId="11" fillId="3" borderId="55" xfId="8" applyFont="1" applyFill="1" applyBorder="1" applyAlignment="1">
      <alignment horizontal="center" vertical="center"/>
    </xf>
    <xf numFmtId="0" fontId="11" fillId="3" borderId="25" xfId="8" applyFont="1" applyFill="1" applyBorder="1" applyAlignment="1">
      <alignment horizontal="center" vertical="center"/>
    </xf>
    <xf numFmtId="0" fontId="11" fillId="3" borderId="26" xfId="8" applyFont="1" applyFill="1" applyBorder="1" applyAlignment="1">
      <alignment horizontal="center" vertical="center"/>
    </xf>
    <xf numFmtId="0" fontId="11" fillId="3" borderId="72" xfId="8" applyFont="1" applyFill="1" applyBorder="1" applyAlignment="1">
      <alignment horizontal="center" vertical="center"/>
    </xf>
    <xf numFmtId="0" fontId="11" fillId="3" borderId="50" xfId="8" applyFont="1" applyFill="1" applyBorder="1" applyAlignment="1">
      <alignment horizontal="center" vertical="center"/>
    </xf>
    <xf numFmtId="166" fontId="11" fillId="3" borderId="0" xfId="0" applyFont="1" applyFill="1" applyBorder="1" applyAlignment="1">
      <alignment horizontal="left" vertical="center"/>
    </xf>
    <xf numFmtId="166" fontId="11" fillId="0" borderId="22" xfId="0"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10" fontId="11" fillId="0" borderId="22" xfId="0" applyNumberFormat="1" applyFont="1" applyFill="1" applyBorder="1" applyAlignment="1">
      <alignment horizontal="center" vertical="center" wrapText="1"/>
    </xf>
    <xf numFmtId="166" fontId="11" fillId="3" borderId="0" xfId="0" applyFont="1" applyFill="1" applyAlignment="1">
      <alignment horizontal="left" vertical="center"/>
    </xf>
    <xf numFmtId="4" fontId="33" fillId="3" borderId="28" xfId="8" applyNumberFormat="1" applyFont="1" applyFill="1" applyBorder="1" applyAlignment="1">
      <alignment horizontal="center" vertical="center"/>
    </xf>
    <xf numFmtId="0" fontId="33" fillId="3" borderId="21" xfId="8" applyFont="1" applyFill="1" applyBorder="1" applyAlignment="1">
      <alignment horizontal="center" vertical="center"/>
    </xf>
    <xf numFmtId="0" fontId="33" fillId="3" borderId="24" xfId="8" applyFont="1" applyFill="1" applyBorder="1" applyAlignment="1">
      <alignment horizontal="center" vertical="center"/>
    </xf>
    <xf numFmtId="4" fontId="33" fillId="3" borderId="21" xfId="8" applyNumberFormat="1" applyFont="1" applyFill="1" applyBorder="1" applyAlignment="1">
      <alignment horizontal="center" vertical="center"/>
    </xf>
    <xf numFmtId="40" fontId="33" fillId="3" borderId="5" xfId="8" applyNumberFormat="1" applyFont="1" applyFill="1" applyBorder="1" applyAlignment="1">
      <alignment horizontal="center" vertical="center" wrapText="1"/>
    </xf>
    <xf numFmtId="0" fontId="33" fillId="3" borderId="56" xfId="8" applyFont="1" applyFill="1" applyBorder="1" applyAlignment="1">
      <alignment horizontal="center" vertical="center"/>
    </xf>
    <xf numFmtId="0" fontId="33" fillId="3" borderId="54" xfId="8" applyFont="1" applyFill="1" applyBorder="1" applyAlignment="1">
      <alignment horizontal="center" vertical="center"/>
    </xf>
    <xf numFmtId="44" fontId="33" fillId="3" borderId="32" xfId="2" applyFont="1" applyFill="1" applyBorder="1" applyAlignment="1" applyProtection="1">
      <alignment horizontal="center" vertical="center"/>
    </xf>
    <xf numFmtId="40" fontId="33" fillId="3" borderId="54" xfId="8" applyNumberFormat="1" applyFont="1" applyFill="1" applyBorder="1" applyAlignment="1">
      <alignment horizontal="center" vertical="center" wrapText="1"/>
    </xf>
    <xf numFmtId="0" fontId="33" fillId="3" borderId="22" xfId="8" applyFont="1" applyFill="1" applyBorder="1" applyAlignment="1">
      <alignment horizontal="center" vertical="center" wrapText="1"/>
    </xf>
    <xf numFmtId="0" fontId="33" fillId="3" borderId="29" xfId="8" applyFont="1" applyFill="1" applyBorder="1" applyAlignment="1">
      <alignment horizontal="center" vertical="center" wrapText="1"/>
    </xf>
    <xf numFmtId="40" fontId="33" fillId="3" borderId="45" xfId="8" applyNumberFormat="1" applyFont="1" applyFill="1" applyBorder="1" applyAlignment="1">
      <alignment horizontal="center" vertical="center" wrapText="1" shrinkToFit="1"/>
    </xf>
    <xf numFmtId="0" fontId="33" fillId="3" borderId="5" xfId="8" applyFont="1" applyFill="1" applyBorder="1" applyAlignment="1">
      <alignment horizontal="center" vertical="center" wrapText="1" shrinkToFit="1"/>
    </xf>
    <xf numFmtId="0" fontId="33" fillId="3" borderId="46" xfId="8" applyFont="1" applyFill="1" applyBorder="1" applyAlignment="1">
      <alignment horizontal="center" vertical="center" wrapText="1" shrinkToFit="1"/>
    </xf>
    <xf numFmtId="0" fontId="33" fillId="3" borderId="25" xfId="8" applyFont="1" applyFill="1" applyBorder="1" applyAlignment="1">
      <alignment horizontal="center" vertical="center"/>
    </xf>
    <xf numFmtId="40" fontId="33" fillId="3" borderId="45" xfId="8" applyNumberFormat="1" applyFont="1" applyFill="1" applyBorder="1" applyAlignment="1">
      <alignment horizontal="center" vertical="center" wrapText="1"/>
    </xf>
    <xf numFmtId="10" fontId="21" fillId="3" borderId="17" xfId="8" applyNumberFormat="1" applyFont="1" applyFill="1" applyBorder="1" applyAlignment="1">
      <alignment horizontal="center"/>
    </xf>
    <xf numFmtId="10" fontId="21" fillId="3" borderId="15" xfId="8" applyNumberFormat="1" applyFont="1" applyFill="1" applyBorder="1" applyAlignment="1">
      <alignment horizontal="center"/>
    </xf>
    <xf numFmtId="0" fontId="17" fillId="3" borderId="57" xfId="8" applyFont="1" applyFill="1" applyBorder="1" applyAlignment="1">
      <alignment horizontal="center"/>
    </xf>
    <xf numFmtId="0" fontId="17" fillId="3" borderId="58" xfId="8" applyFont="1" applyFill="1" applyBorder="1" applyAlignment="1">
      <alignment horizontal="center"/>
    </xf>
    <xf numFmtId="0" fontId="17" fillId="3" borderId="28" xfId="8" applyFont="1" applyFill="1" applyBorder="1" applyAlignment="1">
      <alignment horizontal="center"/>
    </xf>
    <xf numFmtId="0" fontId="17" fillId="3" borderId="27" xfId="8" applyFont="1" applyFill="1" applyBorder="1" applyAlignment="1">
      <alignment horizontal="center"/>
    </xf>
    <xf numFmtId="0" fontId="17" fillId="3" borderId="24" xfId="8" applyFont="1" applyFill="1" applyBorder="1" applyAlignment="1">
      <alignment horizontal="center"/>
    </xf>
    <xf numFmtId="0" fontId="17" fillId="3" borderId="23" xfId="8" applyFont="1" applyFill="1" applyBorder="1" applyAlignment="1">
      <alignment horizontal="center"/>
    </xf>
    <xf numFmtId="44" fontId="17" fillId="3" borderId="54" xfId="2" applyFont="1" applyFill="1" applyBorder="1" applyAlignment="1">
      <alignment horizontal="center"/>
    </xf>
    <xf numFmtId="10" fontId="17" fillId="3" borderId="29" xfId="14" applyNumberFormat="1" applyFont="1" applyFill="1" applyBorder="1" applyAlignment="1">
      <alignment horizontal="center"/>
    </xf>
    <xf numFmtId="0" fontId="17" fillId="3" borderId="59" xfId="8" applyFont="1" applyFill="1" applyBorder="1" applyAlignment="1">
      <alignment horizontal="center"/>
    </xf>
    <xf numFmtId="0" fontId="17" fillId="3" borderId="60" xfId="8" applyFont="1" applyFill="1" applyBorder="1" applyAlignment="1">
      <alignment horizontal="center"/>
    </xf>
    <xf numFmtId="0" fontId="17" fillId="3" borderId="47" xfId="8" applyFont="1" applyFill="1" applyBorder="1" applyAlignment="1">
      <alignment horizontal="center"/>
    </xf>
    <xf numFmtId="0" fontId="17" fillId="3" borderId="56" xfId="8" applyFont="1" applyFill="1" applyBorder="1" applyAlignment="1">
      <alignment horizontal="center"/>
    </xf>
    <xf numFmtId="4" fontId="33" fillId="3" borderId="42" xfId="8" applyNumberFormat="1" applyFont="1" applyFill="1" applyBorder="1" applyAlignment="1">
      <alignment horizontal="center" vertical="center"/>
    </xf>
    <xf numFmtId="4" fontId="33" fillId="3" borderId="43" xfId="8" applyNumberFormat="1" applyFont="1" applyFill="1" applyBorder="1" applyAlignment="1">
      <alignment horizontal="center" vertical="center"/>
    </xf>
    <xf numFmtId="4" fontId="33" fillId="3" borderId="44" xfId="8" applyNumberFormat="1" applyFont="1" applyFill="1" applyBorder="1" applyAlignment="1">
      <alignment horizontal="center" vertical="center"/>
    </xf>
    <xf numFmtId="0" fontId="33" fillId="3" borderId="47" xfId="8" applyFont="1" applyFill="1" applyBorder="1" applyAlignment="1">
      <alignment horizontal="center" vertical="center"/>
    </xf>
    <xf numFmtId="0" fontId="33" fillId="3" borderId="48" xfId="8" applyFont="1" applyFill="1" applyBorder="1" applyAlignment="1">
      <alignment horizontal="center" vertical="center"/>
    </xf>
    <xf numFmtId="44" fontId="33" fillId="3" borderId="33" xfId="2" applyFont="1" applyFill="1" applyBorder="1" applyAlignment="1" applyProtection="1">
      <alignment horizontal="center" vertical="center"/>
    </xf>
    <xf numFmtId="44" fontId="33" fillId="3" borderId="49" xfId="2" applyFont="1" applyFill="1" applyBorder="1" applyAlignment="1" applyProtection="1">
      <alignment horizontal="center" vertical="center"/>
    </xf>
    <xf numFmtId="44" fontId="17" fillId="3" borderId="31" xfId="8" applyNumberFormat="1" applyFont="1" applyFill="1" applyBorder="1" applyAlignment="1">
      <alignment horizontal="center"/>
    </xf>
    <xf numFmtId="44" fontId="17" fillId="3" borderId="6" xfId="8" applyNumberFormat="1" applyFont="1" applyFill="1" applyBorder="1" applyAlignment="1">
      <alignment horizontal="center"/>
    </xf>
    <xf numFmtId="9" fontId="17" fillId="3" borderId="57" xfId="14" applyFont="1" applyFill="1" applyBorder="1" applyAlignment="1">
      <alignment horizontal="center"/>
    </xf>
    <xf numFmtId="9" fontId="17" fillId="3" borderId="58" xfId="14" applyFont="1" applyFill="1" applyBorder="1" applyAlignment="1">
      <alignment horizontal="center"/>
    </xf>
    <xf numFmtId="0" fontId="10" fillId="3" borderId="0" xfId="0" applyNumberFormat="1" applyFont="1" applyFill="1" applyAlignment="1">
      <alignment horizontal="center" vertical="center"/>
    </xf>
    <xf numFmtId="166" fontId="10" fillId="3" borderId="0" xfId="0" applyFont="1" applyFill="1" applyAlignment="1">
      <alignment horizontal="center" vertical="center"/>
    </xf>
    <xf numFmtId="44" fontId="33" fillId="3" borderId="45" xfId="8" applyNumberFormat="1" applyFont="1" applyFill="1" applyBorder="1" applyAlignment="1">
      <alignment horizontal="center" vertical="center" wrapText="1"/>
    </xf>
    <xf numFmtId="0" fontId="10" fillId="11" borderId="0" xfId="6" applyNumberFormat="1" applyFont="1" applyFill="1" applyBorder="1" applyAlignment="1" applyProtection="1">
      <alignment horizontal="left"/>
    </xf>
    <xf numFmtId="0" fontId="13" fillId="0" borderId="0" xfId="6" applyFont="1" applyBorder="1" applyAlignment="1" applyProtection="1">
      <alignment horizontal="left" vertical="center"/>
    </xf>
    <xf numFmtId="0" fontId="10" fillId="0" borderId="64" xfId="6" applyFont="1" applyBorder="1" applyAlignment="1" applyProtection="1">
      <alignment horizontal="center" vertical="center"/>
    </xf>
    <xf numFmtId="172" fontId="10" fillId="11" borderId="0" xfId="6" applyNumberFormat="1" applyFont="1" applyFill="1" applyAlignment="1" applyProtection="1">
      <alignment horizontal="left"/>
      <protection locked="0"/>
    </xf>
    <xf numFmtId="0" fontId="10" fillId="11" borderId="0" xfId="6" applyFont="1" applyFill="1" applyBorder="1" applyAlignment="1" applyProtection="1">
      <alignment horizontal="left"/>
    </xf>
    <xf numFmtId="0" fontId="10" fillId="0" borderId="0" xfId="6" applyFont="1" applyBorder="1" applyAlignment="1" applyProtection="1">
      <alignment horizontal="left" vertical="center"/>
    </xf>
    <xf numFmtId="0" fontId="52" fillId="0" borderId="0" xfId="36" applyFont="1" applyBorder="1" applyAlignment="1" applyProtection="1">
      <alignment horizontal="right" vertical="center"/>
    </xf>
    <xf numFmtId="0" fontId="53" fillId="0" borderId="0" xfId="36" applyFont="1" applyBorder="1" applyAlignment="1" applyProtection="1">
      <alignment horizontal="center"/>
    </xf>
    <xf numFmtId="0" fontId="52" fillId="0" borderId="0" xfId="36" quotePrefix="1" applyFont="1" applyBorder="1" applyAlignment="1" applyProtection="1">
      <alignment horizontal="left" vertical="center"/>
    </xf>
    <xf numFmtId="0" fontId="52" fillId="0" borderId="0" xfId="36" applyFont="1" applyBorder="1" applyAlignment="1" applyProtection="1">
      <alignment horizontal="left" vertical="center"/>
    </xf>
    <xf numFmtId="0" fontId="52" fillId="0" borderId="0" xfId="36" applyFont="1" applyBorder="1" applyAlignment="1" applyProtection="1">
      <alignment horizontal="center" vertical="top"/>
    </xf>
    <xf numFmtId="0" fontId="26" fillId="0" borderId="22" xfId="6" applyFont="1" applyBorder="1" applyAlignment="1" applyProtection="1">
      <alignment horizontal="center" vertical="center" wrapText="1"/>
    </xf>
    <xf numFmtId="2" fontId="51" fillId="0" borderId="64" xfId="6" applyNumberFormat="1" applyFont="1" applyFill="1" applyBorder="1" applyAlignment="1" applyProtection="1">
      <alignment horizontal="center" vertical="center"/>
    </xf>
    <xf numFmtId="0" fontId="10" fillId="0" borderId="0" xfId="6" applyFont="1" applyBorder="1" applyAlignment="1" applyProtection="1">
      <alignment horizontal="center" vertical="top"/>
    </xf>
    <xf numFmtId="0" fontId="10" fillId="0" borderId="22" xfId="6" applyFont="1" applyBorder="1" applyAlignment="1" applyProtection="1">
      <alignment horizontal="left" vertical="center" wrapText="1"/>
    </xf>
    <xf numFmtId="0" fontId="10" fillId="0" borderId="22" xfId="6" applyFont="1" applyBorder="1" applyAlignment="1" applyProtection="1">
      <alignment horizontal="left" vertical="center"/>
    </xf>
    <xf numFmtId="0" fontId="50" fillId="0" borderId="0" xfId="6" applyFont="1" applyBorder="1" applyAlignment="1" applyProtection="1">
      <alignment horizontal="left" vertical="center" wrapText="1"/>
    </xf>
    <xf numFmtId="0" fontId="23" fillId="0" borderId="22" xfId="6" applyFont="1" applyFill="1" applyBorder="1" applyAlignment="1" applyProtection="1">
      <alignment horizontal="left" wrapText="1"/>
    </xf>
    <xf numFmtId="10" fontId="23" fillId="11" borderId="22" xfId="6" applyNumberFormat="1" applyFont="1" applyFill="1" applyBorder="1" applyAlignment="1" applyProtection="1">
      <alignment horizontal="center"/>
      <protection locked="0"/>
    </xf>
    <xf numFmtId="0" fontId="23" fillId="0" borderId="22" xfId="6" applyFont="1" applyFill="1" applyBorder="1" applyAlignment="1" applyProtection="1">
      <alignment horizontal="left"/>
    </xf>
    <xf numFmtId="0" fontId="13" fillId="0" borderId="22" xfId="6" applyFont="1" applyBorder="1" applyAlignment="1" applyProtection="1">
      <alignment horizontal="center" vertical="center"/>
    </xf>
    <xf numFmtId="4" fontId="13" fillId="0" borderId="22" xfId="6" applyNumberFormat="1" applyFont="1" applyFill="1" applyBorder="1" applyAlignment="1" applyProtection="1">
      <alignment horizontal="center" vertical="center" wrapText="1"/>
    </xf>
    <xf numFmtId="0" fontId="13" fillId="0" borderId="22" xfId="6" applyFont="1" applyBorder="1" applyAlignment="1" applyProtection="1">
      <alignment horizontal="center"/>
    </xf>
    <xf numFmtId="0" fontId="11" fillId="0" borderId="1" xfId="34" applyFont="1" applyBorder="1" applyAlignment="1" applyProtection="1">
      <alignment horizontal="left" vertical="top"/>
    </xf>
    <xf numFmtId="0" fontId="11" fillId="0" borderId="0" xfId="34" applyFont="1" applyBorder="1" applyAlignment="1" applyProtection="1">
      <alignment horizontal="left" vertical="top"/>
    </xf>
    <xf numFmtId="0" fontId="11" fillId="0" borderId="2" xfId="34" applyFont="1" applyBorder="1" applyAlignment="1" applyProtection="1">
      <alignment horizontal="left" vertical="top"/>
    </xf>
    <xf numFmtId="49" fontId="10" fillId="11" borderId="3" xfId="6" applyNumberFormat="1" applyFont="1" applyFill="1" applyBorder="1" applyAlignment="1" applyProtection="1">
      <alignment horizontal="left" vertical="top" wrapText="1"/>
    </xf>
    <xf numFmtId="49" fontId="10" fillId="11" borderId="63" xfId="6" applyNumberFormat="1" applyFont="1" applyFill="1" applyBorder="1" applyAlignment="1" applyProtection="1">
      <alignment horizontal="left" vertical="top" wrapText="1"/>
    </xf>
    <xf numFmtId="49" fontId="10" fillId="11" borderId="4" xfId="6" applyNumberFormat="1" applyFont="1" applyFill="1" applyBorder="1" applyAlignment="1" applyProtection="1">
      <alignment horizontal="left" vertical="top" wrapText="1"/>
    </xf>
    <xf numFmtId="164" fontId="23" fillId="11" borderId="3" xfId="35" applyFont="1" applyFill="1" applyBorder="1" applyAlignment="1" applyProtection="1">
      <alignment horizontal="left"/>
      <protection locked="0"/>
    </xf>
    <xf numFmtId="164" fontId="23" fillId="11" borderId="63" xfId="35" applyFont="1" applyFill="1" applyBorder="1" applyAlignment="1" applyProtection="1">
      <alignment horizontal="left"/>
      <protection locked="0"/>
    </xf>
    <xf numFmtId="164" fontId="23" fillId="11" borderId="4" xfId="35" applyFont="1" applyFill="1" applyBorder="1" applyAlignment="1" applyProtection="1">
      <alignment horizontal="left"/>
      <protection locked="0"/>
    </xf>
    <xf numFmtId="0" fontId="10" fillId="11" borderId="3" xfId="6" applyFont="1" applyFill="1" applyBorder="1" applyAlignment="1" applyProtection="1">
      <alignment horizontal="center" vertical="top" wrapText="1"/>
      <protection locked="0"/>
    </xf>
    <xf numFmtId="0" fontId="10" fillId="11" borderId="4" xfId="6" applyFont="1" applyFill="1" applyBorder="1" applyAlignment="1" applyProtection="1">
      <alignment horizontal="center" vertical="top" wrapText="1"/>
      <protection locked="0"/>
    </xf>
    <xf numFmtId="0" fontId="10" fillId="0" borderId="1" xfId="6" applyFont="1" applyBorder="1" applyAlignment="1" applyProtection="1">
      <alignment horizontal="center"/>
    </xf>
    <xf numFmtId="0" fontId="10" fillId="0" borderId="2" xfId="6" applyFont="1" applyBorder="1" applyAlignment="1" applyProtection="1">
      <alignment horizontal="center"/>
    </xf>
    <xf numFmtId="0" fontId="11" fillId="0" borderId="3" xfId="6" applyFont="1" applyBorder="1" applyAlignment="1" applyProtection="1">
      <alignment horizontal="center"/>
    </xf>
    <xf numFmtId="0" fontId="11" fillId="0" borderId="4" xfId="6" applyFont="1" applyBorder="1" applyAlignment="1" applyProtection="1">
      <alignment horizontal="center"/>
    </xf>
    <xf numFmtId="3" fontId="10" fillId="11" borderId="3" xfId="6" applyNumberFormat="1" applyFont="1" applyFill="1" applyBorder="1" applyAlignment="1" applyProtection="1">
      <alignment horizontal="left" vertical="top" wrapText="1"/>
    </xf>
    <xf numFmtId="0" fontId="10" fillId="11" borderId="4" xfId="6" applyFont="1" applyFill="1" applyBorder="1" applyAlignment="1" applyProtection="1">
      <alignment horizontal="left" vertical="top" wrapText="1"/>
    </xf>
    <xf numFmtId="0" fontId="10" fillId="11" borderId="63" xfId="6" applyNumberFormat="1" applyFont="1" applyFill="1" applyBorder="1" applyAlignment="1" applyProtection="1">
      <alignment horizontal="left" vertical="top" wrapText="1"/>
    </xf>
    <xf numFmtId="0" fontId="10" fillId="11" borderId="4" xfId="6" applyNumberFormat="1" applyFont="1" applyFill="1" applyBorder="1" applyAlignment="1" applyProtection="1">
      <alignment horizontal="left" vertical="top" wrapText="1"/>
    </xf>
  </cellXfs>
  <cellStyles count="311">
    <cellStyle name="Moeda" xfId="1" builtinId="4"/>
    <cellStyle name="Moeda 2" xfId="2"/>
    <cellStyle name="Moeda 2 2" xfId="3"/>
    <cellStyle name="Moeda 2 2 2" xfId="39"/>
    <cellStyle name="Moeda 2 2 2 2" xfId="96"/>
    <cellStyle name="Moeda 2 2 2 2 2" xfId="164"/>
    <cellStyle name="Moeda 2 2 2 2 2 2" xfId="294"/>
    <cellStyle name="Moeda 2 2 2 2 3" xfId="229"/>
    <cellStyle name="Moeda 2 2 2 3" xfId="131"/>
    <cellStyle name="Moeda 2 2 2 3 2" xfId="261"/>
    <cellStyle name="Moeda 2 2 2 4" xfId="196"/>
    <cellStyle name="Moeda 2 2 3" xfId="79"/>
    <cellStyle name="Moeda 2 2 3 2" xfId="150"/>
    <cellStyle name="Moeda 2 2 3 2 2" xfId="280"/>
    <cellStyle name="Moeda 2 2 3 3" xfId="215"/>
    <cellStyle name="Moeda 2 2 4" xfId="117"/>
    <cellStyle name="Moeda 2 2 4 2" xfId="247"/>
    <cellStyle name="Moeda 2 2 5" xfId="182"/>
    <cellStyle name="Moeda 2 3" xfId="29"/>
    <cellStyle name="Moeda 2 3 2" xfId="57"/>
    <cellStyle name="Moeda 2 3 2 2" xfId="104"/>
    <cellStyle name="Moeda 2 3 2 2 2" xfId="172"/>
    <cellStyle name="Moeda 2 3 2 2 2 2" xfId="302"/>
    <cellStyle name="Moeda 2 3 2 2 3" xfId="237"/>
    <cellStyle name="Moeda 2 3 2 3" xfId="139"/>
    <cellStyle name="Moeda 2 3 2 3 2" xfId="269"/>
    <cellStyle name="Moeda 2 3 2 4" xfId="204"/>
    <cellStyle name="Moeda 2 3 3" xfId="90"/>
    <cellStyle name="Moeda 2 3 3 2" xfId="158"/>
    <cellStyle name="Moeda 2 3 3 2 2" xfId="288"/>
    <cellStyle name="Moeda 2 3 3 3" xfId="223"/>
    <cellStyle name="Moeda 2 3 4" xfId="125"/>
    <cellStyle name="Moeda 2 3 4 2" xfId="255"/>
    <cellStyle name="Moeda 2 3 5" xfId="190"/>
    <cellStyle name="Moeda 2 4" xfId="38"/>
    <cellStyle name="Moeda 2 4 2" xfId="95"/>
    <cellStyle name="Moeda 2 4 2 2" xfId="163"/>
    <cellStyle name="Moeda 2 4 2 2 2" xfId="293"/>
    <cellStyle name="Moeda 2 4 2 3" xfId="228"/>
    <cellStyle name="Moeda 2 4 3" xfId="130"/>
    <cellStyle name="Moeda 2 4 3 2" xfId="260"/>
    <cellStyle name="Moeda 2 4 4" xfId="195"/>
    <cellStyle name="Moeda 2 5" xfId="68"/>
    <cellStyle name="Moeda 2 5 2" xfId="112"/>
    <cellStyle name="Moeda 2 5 2 2" xfId="179"/>
    <cellStyle name="Moeda 2 5 2 2 2" xfId="309"/>
    <cellStyle name="Moeda 2 5 2 3" xfId="244"/>
    <cellStyle name="Moeda 2 5 3" xfId="146"/>
    <cellStyle name="Moeda 2 5 3 2" xfId="276"/>
    <cellStyle name="Moeda 2 5 4" xfId="211"/>
    <cellStyle name="Moeda 2 6" xfId="78"/>
    <cellStyle name="Moeda 2 6 2" xfId="149"/>
    <cellStyle name="Moeda 2 6 2 2" xfId="279"/>
    <cellStyle name="Moeda 2 6 3" xfId="214"/>
    <cellStyle name="Moeda 2 7" xfId="116"/>
    <cellStyle name="Moeda 2 7 2" xfId="246"/>
    <cellStyle name="Moeda 2 8" xfId="181"/>
    <cellStyle name="Moeda 3" xfId="4"/>
    <cellStyle name="Moeda 3 2" xfId="40"/>
    <cellStyle name="Moeda 4" xfId="5"/>
    <cellStyle name="Moeda 4 2" xfId="32"/>
    <cellStyle name="Moeda 4 2 2" xfId="60"/>
    <cellStyle name="Moeda 4 2 2 2" xfId="107"/>
    <cellStyle name="Moeda 4 2 2 2 2" xfId="175"/>
    <cellStyle name="Moeda 4 2 2 2 2 2" xfId="305"/>
    <cellStyle name="Moeda 4 2 2 2 3" xfId="240"/>
    <cellStyle name="Moeda 4 2 2 3" xfId="142"/>
    <cellStyle name="Moeda 4 2 2 3 2" xfId="272"/>
    <cellStyle name="Moeda 4 2 2 4" xfId="207"/>
    <cellStyle name="Moeda 4 2 3" xfId="93"/>
    <cellStyle name="Moeda 4 2 3 2" xfId="161"/>
    <cellStyle name="Moeda 4 2 3 2 2" xfId="291"/>
    <cellStyle name="Moeda 4 2 3 3" xfId="226"/>
    <cellStyle name="Moeda 4 2 4" xfId="128"/>
    <cellStyle name="Moeda 4 2 4 2" xfId="258"/>
    <cellStyle name="Moeda 4 2 5" xfId="193"/>
    <cellStyle name="Moeda 4 3" xfId="41"/>
    <cellStyle name="Moeda 4 3 2" xfId="97"/>
    <cellStyle name="Moeda 4 3 2 2" xfId="165"/>
    <cellStyle name="Moeda 4 3 2 2 2" xfId="295"/>
    <cellStyle name="Moeda 4 3 2 3" xfId="230"/>
    <cellStyle name="Moeda 4 3 3" xfId="132"/>
    <cellStyle name="Moeda 4 3 3 2" xfId="262"/>
    <cellStyle name="Moeda 4 3 4" xfId="197"/>
    <cellStyle name="Moeda 4 4" xfId="80"/>
    <cellStyle name="Moeda 4 4 2" xfId="151"/>
    <cellStyle name="Moeda 4 4 2 2" xfId="281"/>
    <cellStyle name="Moeda 4 4 3" xfId="216"/>
    <cellStyle name="Moeda 4 5" xfId="118"/>
    <cellStyle name="Moeda 4 5 2" xfId="248"/>
    <cellStyle name="Moeda 4 6" xfId="183"/>
    <cellStyle name="Moeda 5" xfId="28"/>
    <cellStyle name="Moeda 5 2" xfId="56"/>
    <cellStyle name="Moeda 6" xfId="37"/>
    <cellStyle name="Moeda 7" xfId="77"/>
    <cellStyle name="Moeda_Composicao BDI v2.1" xfId="35"/>
    <cellStyle name="Normal" xfId="0" builtinId="0"/>
    <cellStyle name="Normal 10" xfId="66"/>
    <cellStyle name="Normal 10 13 2" xfId="73"/>
    <cellStyle name="Normal 10 13 2 2" xfId="69"/>
    <cellStyle name="Normal 10 2" xfId="110"/>
    <cellStyle name="Normal 10 2 2" xfId="177"/>
    <cellStyle name="Normal 10 2 2 2" xfId="307"/>
    <cellStyle name="Normal 10 2 3" xfId="242"/>
    <cellStyle name="Normal 10 3" xfId="144"/>
    <cellStyle name="Normal 10 3 2" xfId="274"/>
    <cellStyle name="Normal 10 4" xfId="209"/>
    <cellStyle name="Normal 11" xfId="74"/>
    <cellStyle name="Normal 12" xfId="76"/>
    <cellStyle name="Normal 12 2" xfId="114"/>
    <cellStyle name="Normal 13" xfId="75"/>
    <cellStyle name="Normal 13 2" xfId="148"/>
    <cellStyle name="Normal 13 2 2" xfId="278"/>
    <cellStyle name="Normal 13 3" xfId="213"/>
    <cellStyle name="Normal 2" xfId="6"/>
    <cellStyle name="Normal 2 2" xfId="7"/>
    <cellStyle name="Normal 2 3" xfId="72"/>
    <cellStyle name="Normal 3" xfId="8"/>
    <cellStyle name="Normal 3 2" xfId="25"/>
    <cellStyle name="Normal 3 2 2" xfId="54"/>
    <cellStyle name="Normal 3 2 2 2" xfId="102"/>
    <cellStyle name="Normal 3 2 2 2 2" xfId="170"/>
    <cellStyle name="Normal 3 2 2 2 2 2" xfId="300"/>
    <cellStyle name="Normal 3 2 2 2 3" xfId="235"/>
    <cellStyle name="Normal 3 2 2 3" xfId="137"/>
    <cellStyle name="Normal 3 2 2 3 2" xfId="267"/>
    <cellStyle name="Normal 3 2 2 4" xfId="202"/>
    <cellStyle name="Normal 3 2 3" xfId="88"/>
    <cellStyle name="Normal 3 2 3 2" xfId="156"/>
    <cellStyle name="Normal 3 2 3 2 2" xfId="286"/>
    <cellStyle name="Normal 3 2 3 3" xfId="221"/>
    <cellStyle name="Normal 3 2 4" xfId="123"/>
    <cellStyle name="Normal 3 2 4 2" xfId="253"/>
    <cellStyle name="Normal 3 2 5" xfId="188"/>
    <cellStyle name="Normal 3 3" xfId="42"/>
    <cellStyle name="Normal 3 3 2" xfId="98"/>
    <cellStyle name="Normal 3 3 2 2" xfId="166"/>
    <cellStyle name="Normal 3 3 2 2 2" xfId="296"/>
    <cellStyle name="Normal 3 3 2 3" xfId="231"/>
    <cellStyle name="Normal 3 3 3" xfId="133"/>
    <cellStyle name="Normal 3 3 3 2" xfId="263"/>
    <cellStyle name="Normal 3 3 4" xfId="198"/>
    <cellStyle name="Normal 3 4" xfId="67"/>
    <cellStyle name="Normal 3 4 2" xfId="111"/>
    <cellStyle name="Normal 3 4 2 2" xfId="178"/>
    <cellStyle name="Normal 3 4 2 2 2" xfId="308"/>
    <cellStyle name="Normal 3 4 2 3" xfId="243"/>
    <cellStyle name="Normal 3 4 3" xfId="145"/>
    <cellStyle name="Normal 3 4 3 2" xfId="275"/>
    <cellStyle name="Normal 3 4 4" xfId="210"/>
    <cellStyle name="Normal 3 5" xfId="81"/>
    <cellStyle name="Normal 3 5 2" xfId="152"/>
    <cellStyle name="Normal 3 5 2 2" xfId="282"/>
    <cellStyle name="Normal 3 5 3" xfId="217"/>
    <cellStyle name="Normal 3 6" xfId="119"/>
    <cellStyle name="Normal 3 6 2" xfId="249"/>
    <cellStyle name="Normal 3 7" xfId="184"/>
    <cellStyle name="Normal 4" xfId="9"/>
    <cellStyle name="Normal 4 2" xfId="27"/>
    <cellStyle name="Normal 4 2 2" xfId="55"/>
    <cellStyle name="Normal 4 2 2 2" xfId="103"/>
    <cellStyle name="Normal 4 2 2 2 2" xfId="171"/>
    <cellStyle name="Normal 4 2 2 2 2 2" xfId="301"/>
    <cellStyle name="Normal 4 2 2 2 3" xfId="236"/>
    <cellStyle name="Normal 4 2 2 3" xfId="138"/>
    <cellStyle name="Normal 4 2 2 3 2" xfId="268"/>
    <cellStyle name="Normal 4 2 2 4" xfId="203"/>
    <cellStyle name="Normal 4 2 3" xfId="89"/>
    <cellStyle name="Normal 4 2 3 2" xfId="157"/>
    <cellStyle name="Normal 4 2 3 2 2" xfId="287"/>
    <cellStyle name="Normal 4 2 3 3" xfId="222"/>
    <cellStyle name="Normal 4 2 4" xfId="124"/>
    <cellStyle name="Normal 4 2 4 2" xfId="254"/>
    <cellStyle name="Normal 4 2 5" xfId="189"/>
    <cellStyle name="Normal 4 3" xfId="43"/>
    <cellStyle name="Normal 4 3 2" xfId="99"/>
    <cellStyle name="Normal 4 3 2 2" xfId="167"/>
    <cellStyle name="Normal 4 3 2 2 2" xfId="297"/>
    <cellStyle name="Normal 4 3 2 3" xfId="232"/>
    <cellStyle name="Normal 4 3 3" xfId="134"/>
    <cellStyle name="Normal 4 3 3 2" xfId="264"/>
    <cellStyle name="Normal 4 3 4" xfId="199"/>
    <cellStyle name="Normal 4 4" xfId="82"/>
    <cellStyle name="Normal 4 4 2" xfId="153"/>
    <cellStyle name="Normal 4 4 2 2" xfId="283"/>
    <cellStyle name="Normal 4 4 3" xfId="218"/>
    <cellStyle name="Normal 4 5" xfId="120"/>
    <cellStyle name="Normal 4 5 2" xfId="250"/>
    <cellStyle name="Normal 4 6" xfId="185"/>
    <cellStyle name="Normal 5" xfId="10"/>
    <cellStyle name="Normal 5 2" xfId="44"/>
    <cellStyle name="Normal 6" xfId="11"/>
    <cellStyle name="Normal 6 2" xfId="31"/>
    <cellStyle name="Normal 6 2 2" xfId="59"/>
    <cellStyle name="Normal 6 2 2 2" xfId="106"/>
    <cellStyle name="Normal 6 2 2 2 2" xfId="174"/>
    <cellStyle name="Normal 6 2 2 2 2 2" xfId="304"/>
    <cellStyle name="Normal 6 2 2 2 3" xfId="239"/>
    <cellStyle name="Normal 6 2 2 3" xfId="141"/>
    <cellStyle name="Normal 6 2 2 3 2" xfId="271"/>
    <cellStyle name="Normal 6 2 2 4" xfId="206"/>
    <cellStyle name="Normal 6 2 3" xfId="92"/>
    <cellStyle name="Normal 6 2 3 2" xfId="160"/>
    <cellStyle name="Normal 6 2 3 2 2" xfId="290"/>
    <cellStyle name="Normal 6 2 3 3" xfId="225"/>
    <cellStyle name="Normal 6 2 4" xfId="127"/>
    <cellStyle name="Normal 6 2 4 2" xfId="257"/>
    <cellStyle name="Normal 6 2 5" xfId="192"/>
    <cellStyle name="Normal 6 3" xfId="45"/>
    <cellStyle name="Normal 6 3 2" xfId="100"/>
    <cellStyle name="Normal 6 3 2 2" xfId="168"/>
    <cellStyle name="Normal 6 3 2 2 2" xfId="298"/>
    <cellStyle name="Normal 6 3 2 3" xfId="233"/>
    <cellStyle name="Normal 6 3 3" xfId="135"/>
    <cellStyle name="Normal 6 3 3 2" xfId="265"/>
    <cellStyle name="Normal 6 3 4" xfId="200"/>
    <cellStyle name="Normal 6 4" xfId="83"/>
    <cellStyle name="Normal 6 4 2" xfId="154"/>
    <cellStyle name="Normal 6 4 2 2" xfId="284"/>
    <cellStyle name="Normal 6 4 3" xfId="219"/>
    <cellStyle name="Normal 6 5" xfId="121"/>
    <cellStyle name="Normal 6 5 2" xfId="251"/>
    <cellStyle name="Normal 6 6" xfId="186"/>
    <cellStyle name="Normal 7" xfId="12"/>
    <cellStyle name="Normal 7 2" xfId="46"/>
    <cellStyle name="Normal 8" xfId="26"/>
    <cellStyle name="Normal 9" xfId="36"/>
    <cellStyle name="Normal 9 2" xfId="62"/>
    <cellStyle name="Normal 9 2 2" xfId="108"/>
    <cellStyle name="Normal 9 2 2 2" xfId="176"/>
    <cellStyle name="Normal 9 2 2 2 2" xfId="306"/>
    <cellStyle name="Normal 9 2 2 3" xfId="241"/>
    <cellStyle name="Normal 9 2 3" xfId="143"/>
    <cellStyle name="Normal 9 2 3 2" xfId="273"/>
    <cellStyle name="Normal 9 2 4" xfId="208"/>
    <cellStyle name="Normal 9 3" xfId="94"/>
    <cellStyle name="Normal 9 3 2" xfId="162"/>
    <cellStyle name="Normal 9 3 2 2" xfId="292"/>
    <cellStyle name="Normal 9 3 3" xfId="227"/>
    <cellStyle name="Normal 9 4" xfId="129"/>
    <cellStyle name="Normal 9 4 2" xfId="259"/>
    <cellStyle name="Normal 9 5" xfId="194"/>
    <cellStyle name="Normal_FICHA DE VERIFICAÇÃO PRELIMINAR - Plano R" xfId="34"/>
    <cellStyle name="Normal_Orçamento - possível reprogramação" xfId="13"/>
    <cellStyle name="Porcentagem" xfId="63" builtinId="5"/>
    <cellStyle name="Porcentagem 2" xfId="14"/>
    <cellStyle name="Porcentagem 2 2" xfId="30"/>
    <cellStyle name="Porcentagem 2 2 2" xfId="58"/>
    <cellStyle name="Porcentagem 2 2 2 2" xfId="105"/>
    <cellStyle name="Porcentagem 2 2 2 2 2" xfId="173"/>
    <cellStyle name="Porcentagem 2 2 2 2 2 2" xfId="303"/>
    <cellStyle name="Porcentagem 2 2 2 2 3" xfId="238"/>
    <cellStyle name="Porcentagem 2 2 2 3" xfId="140"/>
    <cellStyle name="Porcentagem 2 2 2 3 2" xfId="270"/>
    <cellStyle name="Porcentagem 2 2 2 4" xfId="205"/>
    <cellStyle name="Porcentagem 2 2 3" xfId="91"/>
    <cellStyle name="Porcentagem 2 2 3 2" xfId="159"/>
    <cellStyle name="Porcentagem 2 2 3 2 2" xfId="289"/>
    <cellStyle name="Porcentagem 2 2 3 3" xfId="224"/>
    <cellStyle name="Porcentagem 2 2 4" xfId="126"/>
    <cellStyle name="Porcentagem 2 2 4 2" xfId="256"/>
    <cellStyle name="Porcentagem 2 2 5" xfId="191"/>
    <cellStyle name="Porcentagem 2 3" xfId="47"/>
    <cellStyle name="Porcentagem 2 3 2" xfId="101"/>
    <cellStyle name="Porcentagem 2 3 2 2" xfId="169"/>
    <cellStyle name="Porcentagem 2 3 2 2 2" xfId="299"/>
    <cellStyle name="Porcentagem 2 3 2 3" xfId="234"/>
    <cellStyle name="Porcentagem 2 3 3" xfId="136"/>
    <cellStyle name="Porcentagem 2 3 3 2" xfId="266"/>
    <cellStyle name="Porcentagem 2 3 4" xfId="201"/>
    <cellStyle name="Porcentagem 2 4" xfId="84"/>
    <cellStyle name="Porcentagem 2 4 2" xfId="155"/>
    <cellStyle name="Porcentagem 2 4 2 2" xfId="285"/>
    <cellStyle name="Porcentagem 2 4 3" xfId="220"/>
    <cellStyle name="Porcentagem 2 5" xfId="122"/>
    <cellStyle name="Porcentagem 2 5 2" xfId="252"/>
    <cellStyle name="Porcentagem 2 6" xfId="187"/>
    <cellStyle name="Porcentagem 3" xfId="15"/>
    <cellStyle name="Porcentagem 4" xfId="16"/>
    <cellStyle name="Porcentagem 4 2" xfId="48"/>
    <cellStyle name="Porcentagem 5" xfId="17"/>
    <cellStyle name="Porcentagem 5 2" xfId="49"/>
    <cellStyle name="Porcentagem 6" xfId="70"/>
    <cellStyle name="Porcentagem 6 2" xfId="113"/>
    <cellStyle name="Porcentagem 6 2 2" xfId="180"/>
    <cellStyle name="Porcentagem 6 2 2 2" xfId="310"/>
    <cellStyle name="Porcentagem 6 2 3" xfId="245"/>
    <cellStyle name="Porcentagem 6 3" xfId="147"/>
    <cellStyle name="Porcentagem 6 3 2" xfId="277"/>
    <cellStyle name="Porcentagem 6 4" xfId="212"/>
    <cellStyle name="Porcentagem 7" xfId="109"/>
    <cellStyle name="Porcentagem 7 2" xfId="115"/>
    <cellStyle name="Separador de milhares [0]" xfId="19" builtinId="6"/>
    <cellStyle name="Separador de milhares [0] 2" xfId="33"/>
    <cellStyle name="Separador de milhares [0] 2 2" xfId="61"/>
    <cellStyle name="Separador de milhares [0] 3" xfId="50"/>
    <cellStyle name="Separador de milhares [0] 4" xfId="86"/>
    <cellStyle name="Separador de milhares 2" xfId="20"/>
    <cellStyle name="Separador de milhares 2 2" xfId="65"/>
    <cellStyle name="Separador de milhares 3" xfId="21"/>
    <cellStyle name="Separador de milhares 3 2" xfId="51"/>
    <cellStyle name="Separador de milhares 3 3" xfId="71"/>
    <cellStyle name="Separador de milhares 3 4" xfId="87"/>
    <cellStyle name="Separador de milhares 4" xfId="22"/>
    <cellStyle name="Separador de milhares 4 2" xfId="52"/>
    <cellStyle name="Separador de milhares_Orçamento - possível reprogramação" xfId="23"/>
    <cellStyle name="Vírgula" xfId="18" builtinId="3"/>
    <cellStyle name="Vírgula 2" xfId="24"/>
    <cellStyle name="Vírgula 2 2" xfId="53"/>
    <cellStyle name="Vírgula 3" xfId="64"/>
    <cellStyle name="Vírgula 4" xfId="85"/>
  </cellStyles>
  <dxfs count="8">
    <dxf>
      <fill>
        <patternFill patternType="none">
          <bgColor indexed="65"/>
        </patternFill>
      </fill>
    </dxf>
    <dxf>
      <font>
        <color indexed="9"/>
      </font>
      <fill>
        <patternFill patternType="none">
          <bgColor indexed="65"/>
        </patternFill>
      </fill>
      <border>
        <left/>
        <right/>
        <top/>
        <bottom/>
      </border>
    </dxf>
    <dxf>
      <font>
        <color theme="0"/>
      </font>
      <fill>
        <patternFill patternType="none">
          <bgColor indexed="65"/>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22860</xdr:rowOff>
        </xdr:from>
        <xdr:to>
          <xdr:col>0</xdr:col>
          <xdr:colOff>0</xdr:colOff>
          <xdr:row>2</xdr:row>
          <xdr:rowOff>7620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0</xdr:row>
          <xdr:rowOff>60960</xdr:rowOff>
        </xdr:from>
        <xdr:to>
          <xdr:col>10</xdr:col>
          <xdr:colOff>441960</xdr:colOff>
          <xdr:row>2</xdr:row>
          <xdr:rowOff>45720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ato\Desktop\Users\Assomasul04\Documents\ARQUITETURA\PREFEITURA%20DE%20MUNDO%20NOVO\Mundo%20novo\OR&#199;AMENTOS\OR&#199;AMENTO%20RENATO%20-%20MUNDO%20NO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somasul04\Documents\ARQUITETURA\PREFEITURA%20DE%20MUNDO%20NOVO\Mundo%20novo\OR&#199;AMENTOS\OR&#199;AMENTO%20RENATO%20-%20MUNDO%20NO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 PRAÇ"/>
      <sheetName val="CRON. FISICO FINANCEIRO"/>
      <sheetName val="PROPONENTE E CONCEDENTE"/>
    </sheetNames>
    <sheetDataSet>
      <sheetData sheetId="0">
        <row r="81">
          <cell r="F81" t="str">
            <v>UND</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 PRAÇ"/>
      <sheetName val="CRON. FISICO FINANCEIRO"/>
      <sheetName val="PROPONENTE E CONCEDENTE"/>
    </sheetNames>
    <sheetDataSet>
      <sheetData sheetId="0">
        <row r="81">
          <cell r="F81" t="str">
            <v>UND</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showGridLines="0" view="pageBreakPreview" zoomScaleSheetLayoutView="100" workbookViewId="0">
      <selection activeCell="B7" sqref="B7"/>
    </sheetView>
  </sheetViews>
  <sheetFormatPr defaultColWidth="9" defaultRowHeight="13.2" x14ac:dyDescent="0.25"/>
  <cols>
    <col min="1" max="1" width="8" style="206" customWidth="1"/>
    <col min="2" max="2" width="71.33203125" style="178" customWidth="1"/>
    <col min="3" max="3" width="8" style="178" customWidth="1"/>
    <col min="4" max="4" width="15.88671875" style="178" customWidth="1"/>
    <col min="5" max="5" width="17.6640625" style="203" customWidth="1"/>
    <col min="6" max="6" width="13.88671875" style="178" hidden="1" customWidth="1"/>
    <col min="7" max="8" width="10.21875" style="178" hidden="1" customWidth="1"/>
    <col min="9" max="9" width="0" style="178" hidden="1" customWidth="1"/>
    <col min="10" max="10" width="9" style="178"/>
    <col min="11" max="11" width="13.88671875" style="178" bestFit="1" customWidth="1"/>
    <col min="12" max="16384" width="9" style="178"/>
  </cols>
  <sheetData>
    <row r="1" spans="1:27" s="2" customFormat="1" ht="10.5" customHeight="1" x14ac:dyDescent="0.3">
      <c r="A1" s="207"/>
      <c r="B1" s="195"/>
      <c r="C1" s="195"/>
      <c r="D1" s="195"/>
      <c r="E1" s="199"/>
    </row>
    <row r="2" spans="1:27" s="197" customFormat="1" ht="14.25" customHeight="1" x14ac:dyDescent="0.2">
      <c r="A2" s="489" t="s">
        <v>266</v>
      </c>
      <c r="B2" s="489"/>
      <c r="C2" s="489"/>
      <c r="D2" s="489"/>
      <c r="E2" s="489"/>
      <c r="F2" s="196"/>
    </row>
    <row r="3" spans="1:27" s="197" customFormat="1" ht="14.25" customHeight="1" x14ac:dyDescent="0.2">
      <c r="A3" s="322"/>
      <c r="B3" s="322"/>
      <c r="C3" s="322"/>
      <c r="D3" s="322"/>
      <c r="E3" s="322"/>
      <c r="F3" s="196"/>
    </row>
    <row r="4" spans="1:27" s="197" customFormat="1" ht="13.5" customHeight="1" x14ac:dyDescent="0.2">
      <c r="B4" s="208" t="s">
        <v>264</v>
      </c>
      <c r="C4" s="208" t="s">
        <v>43</v>
      </c>
      <c r="D4" s="209"/>
      <c r="E4" s="210">
        <v>0.83</v>
      </c>
      <c r="F4" s="198"/>
    </row>
    <row r="5" spans="1:27" s="197" customFormat="1" ht="12" customHeight="1" x14ac:dyDescent="0.2">
      <c r="B5" s="212" t="s">
        <v>265</v>
      </c>
      <c r="C5" s="208" t="s">
        <v>44</v>
      </c>
      <c r="D5" s="209"/>
      <c r="E5" s="210">
        <v>0.46500000000000002</v>
      </c>
      <c r="F5" s="198"/>
    </row>
    <row r="6" spans="1:27" s="197" customFormat="1" ht="24.75" customHeight="1" x14ac:dyDescent="0.2">
      <c r="B6" s="212" t="s">
        <v>296</v>
      </c>
      <c r="C6" s="211"/>
      <c r="D6" s="411" t="s">
        <v>295</v>
      </c>
      <c r="E6" s="412" t="s">
        <v>293</v>
      </c>
      <c r="F6" s="198"/>
    </row>
    <row r="7" spans="1:27" s="197" customFormat="1" ht="30.6" x14ac:dyDescent="0.2">
      <c r="B7" s="212" t="s">
        <v>297</v>
      </c>
      <c r="C7" s="211"/>
      <c r="D7" s="214" t="s">
        <v>294</v>
      </c>
      <c r="E7" s="323" t="s">
        <v>365</v>
      </c>
      <c r="F7" s="198"/>
    </row>
    <row r="8" spans="1:27" s="197" customFormat="1" ht="12.75" customHeight="1" x14ac:dyDescent="0.2">
      <c r="B8" s="208" t="s">
        <v>331</v>
      </c>
      <c r="C8" s="211"/>
      <c r="D8" s="214"/>
      <c r="E8" s="215"/>
      <c r="F8" s="198"/>
    </row>
    <row r="9" spans="1:27" s="197" customFormat="1" ht="12" customHeight="1" x14ac:dyDescent="0.2">
      <c r="B9" s="213"/>
      <c r="C9" s="211"/>
      <c r="D9" s="216" t="s">
        <v>8</v>
      </c>
      <c r="E9" s="217">
        <f>'BDI BASE'!N27</f>
        <v>0.28799999999999998</v>
      </c>
      <c r="F9" s="198"/>
    </row>
    <row r="10" spans="1:27" s="197" customFormat="1" ht="12" customHeight="1" x14ac:dyDescent="0.2">
      <c r="B10" s="211"/>
      <c r="C10" s="211"/>
      <c r="D10" s="218"/>
      <c r="E10" s="219"/>
      <c r="F10" s="198"/>
    </row>
    <row r="11" spans="1:27" ht="17.399999999999999" x14ac:dyDescent="0.25">
      <c r="A11" s="492" t="s">
        <v>124</v>
      </c>
      <c r="B11" s="492"/>
      <c r="C11" s="492"/>
      <c r="D11" s="492"/>
      <c r="E11" s="492"/>
      <c r="F11" s="192"/>
      <c r="G11" s="192"/>
      <c r="H11" s="192"/>
      <c r="I11" s="191"/>
      <c r="J11" s="191"/>
      <c r="K11" s="191"/>
      <c r="L11" s="191"/>
      <c r="M11" s="191"/>
      <c r="N11" s="191"/>
      <c r="O11" s="191"/>
      <c r="P11" s="191"/>
      <c r="Q11" s="191"/>
      <c r="R11" s="191"/>
      <c r="S11" s="191"/>
      <c r="T11" s="191"/>
      <c r="U11" s="191"/>
      <c r="V11" s="191"/>
      <c r="W11" s="191"/>
      <c r="X11" s="191"/>
      <c r="Y11" s="191"/>
      <c r="Z11" s="191"/>
      <c r="AA11" s="191"/>
    </row>
    <row r="12" spans="1:27" x14ac:dyDescent="0.25">
      <c r="A12" s="231"/>
      <c r="B12" s="232"/>
      <c r="C12" s="232"/>
      <c r="D12" s="232"/>
      <c r="E12" s="233"/>
    </row>
    <row r="13" spans="1:27" ht="13.8" x14ac:dyDescent="0.25">
      <c r="A13" s="234" t="s">
        <v>13</v>
      </c>
      <c r="B13" s="234" t="s">
        <v>123</v>
      </c>
      <c r="C13" s="234"/>
      <c r="D13" s="234" t="s">
        <v>10</v>
      </c>
      <c r="E13" s="235" t="s">
        <v>122</v>
      </c>
    </row>
    <row r="14" spans="1:27" ht="17.25" customHeight="1" x14ac:dyDescent="0.25">
      <c r="A14" s="236" t="str">
        <f>'PLANILHA ORÇAMENTÁRIA'!B13</f>
        <v>1.0</v>
      </c>
      <c r="B14" s="430" t="str">
        <f>'PLANILHA ORÇAMENTÁRIA'!D13</f>
        <v>ADMINISTRAÇÃO LOCAL</v>
      </c>
      <c r="C14" s="237"/>
      <c r="D14" s="238">
        <f>SUM(D15:D15)</f>
        <v>6.0606850948582133E-2</v>
      </c>
      <c r="E14" s="239">
        <f>SUM(E15:E15)</f>
        <v>20077.34</v>
      </c>
    </row>
    <row r="15" spans="1:27" ht="17.25" customHeight="1" x14ac:dyDescent="0.25">
      <c r="A15" s="240" t="str">
        <f>'PLANILHA ORÇAMENTÁRIA'!B14</f>
        <v>1.1</v>
      </c>
      <c r="B15" s="244" t="str">
        <f>'PLANILHA ORÇAMENTÁRIA'!D14</f>
        <v>ADMINISTRAÇÃO LOCAL</v>
      </c>
      <c r="C15" s="241"/>
      <c r="D15" s="242">
        <f>E15/$E$70</f>
        <v>6.0606850948582133E-2</v>
      </c>
      <c r="E15" s="243">
        <f>'PLANILHA ORÇAMENTÁRIA'!I14</f>
        <v>20077.34</v>
      </c>
    </row>
    <row r="16" spans="1:27" x14ac:dyDescent="0.25">
      <c r="A16" s="240"/>
      <c r="B16" s="244"/>
      <c r="C16" s="241"/>
      <c r="D16" s="242"/>
      <c r="E16" s="243"/>
    </row>
    <row r="17" spans="1:5" s="190" customFormat="1" ht="17.25" customHeight="1" x14ac:dyDescent="0.25">
      <c r="A17" s="236" t="str">
        <f>'PLANILHA ORÇAMENTÁRIA'!B16</f>
        <v>2.0</v>
      </c>
      <c r="B17" s="430" t="str">
        <f>'PLANILHA ORÇAMENTÁRIA'!D16</f>
        <v>SERVIÇOS PRELIMINARES</v>
      </c>
      <c r="C17" s="237"/>
      <c r="D17" s="238">
        <f>SUM(D18:D22)</f>
        <v>0.13625968574021954</v>
      </c>
      <c r="E17" s="239">
        <f>SUM(E18:E22)</f>
        <v>45138.99</v>
      </c>
    </row>
    <row r="18" spans="1:5" ht="24" customHeight="1" x14ac:dyDescent="0.25">
      <c r="A18" s="243" t="str">
        <f>'PLANILHA ORÇAMENTÁRIA'!B17</f>
        <v>2.1</v>
      </c>
      <c r="B18" s="244" t="str">
        <f>'PLANILHA ORÇAMENTÁRIA'!D17</f>
        <v>PLACA DE OBRA EM CHAPA DE AÇO GALVANIZADO</v>
      </c>
      <c r="C18" s="241"/>
      <c r="D18" s="242">
        <f>E18/$E$70</f>
        <v>4.2676739845550994E-3</v>
      </c>
      <c r="E18" s="243">
        <f>'PLANILHA ORÇAMENTÁRIA'!I17</f>
        <v>1413.76</v>
      </c>
    </row>
    <row r="19" spans="1:5" ht="27" customHeight="1" x14ac:dyDescent="0.25">
      <c r="A19" s="243" t="str">
        <f>'PLANILHA ORÇAMENTÁRIA'!B18</f>
        <v>2.2</v>
      </c>
      <c r="B19" s="244" t="str">
        <f>'PLANILHA ORÇAMENTÁRIA'!D18</f>
        <v>TAPUME COM TELHA METÁLICA. AF_05/2018</v>
      </c>
      <c r="C19" s="241"/>
      <c r="D19" s="242">
        <f>E19/$E$70</f>
        <v>0.10104757184425514</v>
      </c>
      <c r="E19" s="243">
        <f>'PLANILHA ORÇAMENTÁRIA'!I18</f>
        <v>33474.21</v>
      </c>
    </row>
    <row r="20" spans="1:5" ht="25.5" customHeight="1" x14ac:dyDescent="0.25">
      <c r="A20" s="243" t="str">
        <f>'PLANILHA ORÇAMENTÁRIA'!B19</f>
        <v>2.3</v>
      </c>
      <c r="B20" s="244" t="str">
        <f>'PLANILHA ORÇAMENTÁRIA'!D19</f>
        <v>EXECUÇÃO DE ALMOXARIFADO EM CANTEIRO DE OBRA EM CHAPA DE MADEIRA COMPENSADA, INCLUSO PRATELEIRAS. AF_02/2016</v>
      </c>
      <c r="C20" s="241"/>
      <c r="D20" s="242">
        <f>E20/$E$70</f>
        <v>1.5060684762804586E-2</v>
      </c>
      <c r="E20" s="243">
        <f>'PLANILHA ORÇAMENTÁRIA'!I19</f>
        <v>4989.18</v>
      </c>
    </row>
    <row r="21" spans="1:5" ht="27.75" customHeight="1" x14ac:dyDescent="0.25">
      <c r="A21" s="243" t="str">
        <f>'PLANILHA ORÇAMENTÁRIA'!B20</f>
        <v>2.4</v>
      </c>
      <c r="B21" s="244" t="str">
        <f>'PLANILHA ORÇAMENTÁRIA'!D20</f>
        <v>LIMPEZA MECANIZADA DE CAMADA VEGETAL, VEGETAÇÃO E PEQUENAS ÁRVORES ÂMETRO DE TRONCO MENOR QUE 0,20 M), COM TRATOR DE ESTEIRAS.AF_05/2018</v>
      </c>
      <c r="C21" s="241"/>
      <c r="D21" s="242">
        <f>E21/$E$70</f>
        <v>5.1078904122805015E-4</v>
      </c>
      <c r="E21" s="243">
        <f>'PLANILHA ORÇAMENTÁRIA'!I20</f>
        <v>169.20999999999998</v>
      </c>
    </row>
    <row r="22" spans="1:5" ht="27.75" customHeight="1" x14ac:dyDescent="0.25">
      <c r="A22" s="243" t="str">
        <f>'PLANILHA ORÇAMENTÁRIA'!B21</f>
        <v>2.5</v>
      </c>
      <c r="B22" s="244" t="str">
        <f>'PLANILHA ORÇAMENTÁRIA'!D21</f>
        <v>LOCACAO CONVENCIONAL DE OBRA, UTILIZANDO GABARITO DE TÁBUAS CORRIDAS PONTALETADAS A CADA 2,00M - 2 UTILIZAÇÕES. AF_10/2018</v>
      </c>
      <c r="C22" s="241"/>
      <c r="D22" s="242">
        <f>E22/$E$70</f>
        <v>1.5372966107376667E-2</v>
      </c>
      <c r="E22" s="243">
        <f>'PLANILHA ORÇAMENTÁRIA'!I21</f>
        <v>5092.63</v>
      </c>
    </row>
    <row r="23" spans="1:5" x14ac:dyDescent="0.25">
      <c r="A23" s="240"/>
      <c r="B23" s="241"/>
      <c r="C23" s="241"/>
      <c r="D23" s="242"/>
      <c r="E23" s="240"/>
    </row>
    <row r="24" spans="1:5" s="190" customFormat="1" ht="15" customHeight="1" x14ac:dyDescent="0.25">
      <c r="A24" s="236" t="str">
        <f>'PLANILHA ORÇAMENTÁRIA'!B23</f>
        <v>3.0</v>
      </c>
      <c r="B24" s="430" t="str">
        <f>'PLANILHA ORÇAMENTÁRIA'!D23</f>
        <v xml:space="preserve">MOVIMENTO DE TERRA </v>
      </c>
      <c r="C24" s="237"/>
      <c r="D24" s="238">
        <f>SUM(D25:D27)</f>
        <v>6.9340344374025937E-3</v>
      </c>
      <c r="E24" s="239">
        <f>SUM(E25:E27)</f>
        <v>2297.0500000000002</v>
      </c>
    </row>
    <row r="25" spans="1:5" ht="30" customHeight="1" x14ac:dyDescent="0.25">
      <c r="A25" s="243" t="str">
        <f>'PLANILHA ORÇAMENTÁRIA'!B24</f>
        <v>3.1</v>
      </c>
      <c r="B25" s="244" t="str">
        <f>'PLANILHA ORÇAMENTÁRIA'!D24</f>
        <v>ESCAVAÇÃO HORIZONTAL, INCLUINDO CARGA, DESCARGA E TRANSPORTE EM SOLO DE 1A CATEGORIA COM TRATOR DE ESTEIRAS (170HP/LÂMINA: 5,20M3) E CAMINHÃO BASCULANTE DE 10M3, DMT ATÉ 200M. AF_07/2020</v>
      </c>
      <c r="C25" s="241"/>
      <c r="D25" s="242">
        <f>E25/$E$70</f>
        <v>4.9760953083267372E-3</v>
      </c>
      <c r="E25" s="243">
        <f>'PLANILHA ORÇAMENTÁRIA'!I24</f>
        <v>1648.44</v>
      </c>
    </row>
    <row r="26" spans="1:5" ht="17.25" customHeight="1" x14ac:dyDescent="0.25">
      <c r="A26" s="243" t="str">
        <f>'PLANILHA ORÇAMENTÁRIA'!B25</f>
        <v>3.2</v>
      </c>
      <c r="B26" s="244" t="str">
        <f>'PLANILHA ORÇAMENTÁRIA'!D25</f>
        <v>ESPALHAMENTO DE MATERIAL COM TRATOR DE ESTEIRAS. AF_11/2019</v>
      </c>
      <c r="C26" s="241"/>
      <c r="D26" s="242">
        <f>E26/$E$70</f>
        <v>1.1215262247352845E-3</v>
      </c>
      <c r="E26" s="243">
        <f>'PLANILHA ORÇAMENTÁRIA'!I25</f>
        <v>371.53</v>
      </c>
    </row>
    <row r="27" spans="1:5" ht="17.25" customHeight="1" x14ac:dyDescent="0.25">
      <c r="A27" s="243" t="str">
        <f>'PLANILHA ORÇAMENTÁRIA'!B26</f>
        <v>3.3</v>
      </c>
      <c r="B27" s="244" t="str">
        <f>'PLANILHA ORÇAMENTÁRIA'!D26</f>
        <v>REGULARIZAÇÃO E COMPACTAÇÃO DE SUBLEITO DE SOLO PREDOMINANTEMENTE ARENOSO. AF_11/2019</v>
      </c>
      <c r="C27" s="241"/>
      <c r="D27" s="242">
        <f>E27/$E$70</f>
        <v>8.3641290434057186E-4</v>
      </c>
      <c r="E27" s="243">
        <f>'PLANILHA ORÇAMENTÁRIA'!I26</f>
        <v>277.08</v>
      </c>
    </row>
    <row r="28" spans="1:5" x14ac:dyDescent="0.25">
      <c r="A28" s="240"/>
      <c r="B28" s="241"/>
      <c r="C28" s="241"/>
      <c r="D28" s="242"/>
      <c r="E28" s="240"/>
    </row>
    <row r="29" spans="1:5" s="190" customFormat="1" ht="16.5" customHeight="1" x14ac:dyDescent="0.25">
      <c r="A29" s="236" t="str">
        <f>'PLANILHA ORÇAMENTÁRIA'!B28</f>
        <v>4.0</v>
      </c>
      <c r="B29" s="430" t="str">
        <f>'PLANILHA ORÇAMENTÁRIA'!D28</f>
        <v>INFRAESTRUTURA</v>
      </c>
      <c r="C29" s="237"/>
      <c r="D29" s="238">
        <f>SUM(D30:D31)</f>
        <v>0.15970040793392037</v>
      </c>
      <c r="E29" s="239">
        <f>SUM(E30:E31)</f>
        <v>52904.24</v>
      </c>
    </row>
    <row r="30" spans="1:5" x14ac:dyDescent="0.25">
      <c r="A30" s="243" t="s">
        <v>328</v>
      </c>
      <c r="B30" s="349" t="s">
        <v>254</v>
      </c>
      <c r="C30" s="241"/>
      <c r="D30" s="242">
        <f>E30/$E$70</f>
        <v>8.7233929577885283E-2</v>
      </c>
      <c r="E30" s="243">
        <f>SUM('PLANILHA ORÇAMENTÁRIA'!I30:I35)</f>
        <v>28898.14</v>
      </c>
    </row>
    <row r="31" spans="1:5" x14ac:dyDescent="0.25">
      <c r="A31" s="240" t="s">
        <v>327</v>
      </c>
      <c r="B31" s="349" t="s">
        <v>253</v>
      </c>
      <c r="C31" s="241"/>
      <c r="D31" s="242">
        <f>E31/$E$70</f>
        <v>7.2466478356035091E-2</v>
      </c>
      <c r="E31" s="243">
        <f>SUM('PLANILHA ORÇAMENTÁRIA'!I37:I41)</f>
        <v>24006.1</v>
      </c>
    </row>
    <row r="32" spans="1:5" ht="8.25" customHeight="1" x14ac:dyDescent="0.25">
      <c r="A32" s="240"/>
      <c r="B32" s="241"/>
      <c r="C32" s="241"/>
      <c r="D32" s="242"/>
      <c r="E32" s="240"/>
    </row>
    <row r="33" spans="1:5" s="190" customFormat="1" ht="15" customHeight="1" x14ac:dyDescent="0.25">
      <c r="A33" s="236" t="str">
        <f>'PLANILHA ORÇAMENTÁRIA'!B43</f>
        <v>5.0</v>
      </c>
      <c r="B33" s="430" t="str">
        <f>'PLANILHA ORÇAMENTÁRIA'!D43</f>
        <v xml:space="preserve">SUPERESTRUTURA </v>
      </c>
      <c r="C33" s="237"/>
      <c r="D33" s="238">
        <f>SUM(D34:D35)</f>
        <v>0.1238247905141576</v>
      </c>
      <c r="E33" s="239">
        <f>SUM(E34:E35)</f>
        <v>41019.660000000003</v>
      </c>
    </row>
    <row r="34" spans="1:5" ht="15.75" customHeight="1" x14ac:dyDescent="0.25">
      <c r="A34" s="243" t="s">
        <v>168</v>
      </c>
      <c r="B34" s="349" t="s">
        <v>156</v>
      </c>
      <c r="C34" s="241"/>
      <c r="D34" s="242">
        <f>E34/$E$70</f>
        <v>5.8203265662916857E-2</v>
      </c>
      <c r="E34" s="243">
        <f>SUM('PLANILHA ORÇAMENTÁRIA'!I45:I48)</f>
        <v>19281.100000000002</v>
      </c>
    </row>
    <row r="35" spans="1:5" x14ac:dyDescent="0.25">
      <c r="A35" s="240" t="s">
        <v>169</v>
      </c>
      <c r="B35" s="349" t="s">
        <v>255</v>
      </c>
      <c r="C35" s="241"/>
      <c r="D35" s="242">
        <f>E35/$E$70</f>
        <v>6.5621524851240731E-2</v>
      </c>
      <c r="E35" s="243">
        <f>SUM('PLANILHA ORÇAMENTÁRIA'!I50:I53)</f>
        <v>21738.559999999998</v>
      </c>
    </row>
    <row r="36" spans="1:5" ht="9" customHeight="1" x14ac:dyDescent="0.25">
      <c r="A36" s="240"/>
      <c r="B36" s="241"/>
      <c r="C36" s="241"/>
      <c r="D36" s="242"/>
      <c r="E36" s="240"/>
    </row>
    <row r="37" spans="1:5" s="190" customFormat="1" ht="18" customHeight="1" x14ac:dyDescent="0.25">
      <c r="A37" s="236" t="str">
        <f>'PLANILHA ORÇAMENTÁRIA'!B55</f>
        <v>6.0</v>
      </c>
      <c r="B37" s="430" t="str">
        <f>'PLANILHA ORÇAMENTÁRIA'!D55</f>
        <v>IMPERMEABILIZAÇÃO</v>
      </c>
      <c r="C37" s="237"/>
      <c r="D37" s="238">
        <f>SUM(D38:D39)</f>
        <v>3.1076506695604841E-2</v>
      </c>
      <c r="E37" s="239">
        <f>SUM(E38:E39)</f>
        <v>10294.77</v>
      </c>
    </row>
    <row r="38" spans="1:5" ht="17.25" customHeight="1" x14ac:dyDescent="0.25">
      <c r="A38" s="243" t="str">
        <f>'PLANILHA ORÇAMENTÁRIA'!B56</f>
        <v>6.1</v>
      </c>
      <c r="B38" s="241" t="str">
        <f>'PLANILHA ORÇAMENTÁRIA'!D56</f>
        <v xml:space="preserve"> IMPERMEABILIZAÇÃO DE SUPERFÍCIE COM EMULSÃO ASFÁLTICA, 2 DEMÃOS AF_06/2018</v>
      </c>
      <c r="C38" s="241"/>
      <c r="D38" s="242">
        <f>E38/$E$70</f>
        <v>1.1707395911979106E-2</v>
      </c>
      <c r="E38" s="243">
        <f>'PLANILHA ORÇAMENTÁRIA'!I56</f>
        <v>3878.3300000000004</v>
      </c>
    </row>
    <row r="39" spans="1:5" ht="21" x14ac:dyDescent="0.25">
      <c r="A39" s="243" t="str">
        <f>'PLANILHA ORÇAMENTÁRIA'!B57</f>
        <v>6.2</v>
      </c>
      <c r="B39" s="241" t="str">
        <f>'PLANILHA ORÇAMENTÁRIA'!D57</f>
        <v>IMPERMEABILIZAÇÃO DE PAREDES COM ARGAMASSA DE CIMENTO E AREIA, COM ADITIVO IMPERMEABILIZANTE, E = 2CM. AF_06/2018</v>
      </c>
      <c r="C39" s="241"/>
      <c r="D39" s="242">
        <f>E39/$E$70</f>
        <v>1.9369110783625736E-2</v>
      </c>
      <c r="E39" s="243">
        <f>'PLANILHA ORÇAMENTÁRIA'!I57</f>
        <v>6416.44</v>
      </c>
    </row>
    <row r="40" spans="1:5" x14ac:dyDescent="0.25">
      <c r="A40" s="240"/>
      <c r="B40" s="241"/>
      <c r="C40" s="241"/>
      <c r="D40" s="242"/>
      <c r="E40" s="240"/>
    </row>
    <row r="41" spans="1:5" s="190" customFormat="1" ht="18.75" customHeight="1" x14ac:dyDescent="0.25">
      <c r="A41" s="236" t="str">
        <f>'PLANILHA ORÇAMENTÁRIA'!B59</f>
        <v>7.0</v>
      </c>
      <c r="B41" s="430" t="str">
        <f>'PLANILHA ORÇAMENTÁRIA'!D59</f>
        <v>PAREDES</v>
      </c>
      <c r="C41" s="237"/>
      <c r="D41" s="238">
        <f>SUM(D42:D42)</f>
        <v>3.5764168147248518E-2</v>
      </c>
      <c r="E41" s="239">
        <f>SUM(E42:E42)</f>
        <v>11847.66</v>
      </c>
    </row>
    <row r="42" spans="1:5" ht="31.2" x14ac:dyDescent="0.25">
      <c r="A42" s="243" t="str">
        <f>'PLANILHA ORÇAMENTÁRIA'!B60</f>
        <v>7.1</v>
      </c>
      <c r="B42" s="244" t="str">
        <f>'PLANILHA ORÇAMENTÁRIA'!D60</f>
        <v>ALVENARIA DE VEDAÇÃO DE BLOCOS CERÂMICOS FURADOS NA HORIZONTAL DE 9X19X19CM (ESPESSURA 9CM) DE PAREDES COM ÁREA LÍQUIDA MAIOR OU IGUAL A 6M² SEM VÃOS E ARGAMASSA DE ASSENTAMENTO COM PREPARO EM BETONEIRA. AF_06/2014</v>
      </c>
      <c r="C42" s="241"/>
      <c r="D42" s="242">
        <f>E42/$E$70</f>
        <v>3.5764168147248518E-2</v>
      </c>
      <c r="E42" s="243">
        <f>SUM('PLANILHA ORÇAMENTÁRIA'!I60)</f>
        <v>11847.66</v>
      </c>
    </row>
    <row r="43" spans="1:5" x14ac:dyDescent="0.25">
      <c r="A43" s="240"/>
      <c r="B43" s="241"/>
      <c r="C43" s="241"/>
      <c r="D43" s="242"/>
      <c r="E43" s="240"/>
    </row>
    <row r="44" spans="1:5" s="190" customFormat="1" ht="18" customHeight="1" x14ac:dyDescent="0.25">
      <c r="A44" s="236" t="str">
        <f>'PLANILHA ORÇAMENTÁRIA'!B62</f>
        <v>8.0</v>
      </c>
      <c r="B44" s="430" t="str">
        <f>'PLANILHA ORÇAMENTÁRIA'!D62</f>
        <v>REVESTIMENTO DE PAREDES</v>
      </c>
      <c r="C44" s="237"/>
      <c r="D44" s="238">
        <f>SUM(D45:D46)</f>
        <v>1.1942731374742173E-2</v>
      </c>
      <c r="E44" s="239">
        <f>SUM(E45:E46)</f>
        <v>3956.29</v>
      </c>
    </row>
    <row r="45" spans="1:5" ht="31.2" x14ac:dyDescent="0.25">
      <c r="A45" s="243" t="str">
        <f>'PLANILHA ORÇAMENTÁRIA'!B63</f>
        <v>8.1</v>
      </c>
      <c r="B45" s="244" t="str">
        <f>'PLANILHA ORÇAMENTÁRIA'!D63</f>
        <v>CHAPISCO APLICADO EM ALVENARIA (SEM PRESENÇA DE VÃOS) E ESTRUTURAS DE CONCRETO DE FACHADA, COM COLHER DE PEDREIRO. ARGAMASSA TRAÇO 1:3 COM
PREPARO EM BETONEIRA 400L. AF_06/2014</v>
      </c>
      <c r="C45" s="241"/>
      <c r="D45" s="242">
        <f>E45/$E$70</f>
        <v>2.5510774702548625E-3</v>
      </c>
      <c r="E45" s="243">
        <f>'PLANILHA ORÇAMENTÁRIA'!I63</f>
        <v>845.1</v>
      </c>
    </row>
    <row r="46" spans="1:5" ht="31.2" x14ac:dyDescent="0.25">
      <c r="A46" s="243" t="str">
        <f>'PLANILHA ORÇAMENTÁRIA'!B64</f>
        <v>8.2</v>
      </c>
      <c r="B46" s="244" t="str">
        <f>'PLANILHA ORÇAMENTÁRIA'!D64</f>
        <v>MASSA ÚNICA, PARA RECEBIMENTO DE PINTURA, EM ARGAMASSA TRAÇO 1:2:8, PREPARO MECÂNICO COM BETONEIRA 400L, APLICADA MANUALMENTE EM FACES INTERNAS DE PAREDES, ESPESSURA DE 10MM, COM EXECUÇÃO DE TALISCAS. AF_06/2014</v>
      </c>
      <c r="C46" s="241"/>
      <c r="D46" s="242">
        <f>E46/$E$70</f>
        <v>9.3916539044873095E-3</v>
      </c>
      <c r="E46" s="243">
        <f>'PLANILHA ORÇAMENTÁRIA'!I64</f>
        <v>3111.19</v>
      </c>
    </row>
    <row r="47" spans="1:5" x14ac:dyDescent="0.25">
      <c r="A47" s="240"/>
      <c r="B47" s="241"/>
      <c r="C47" s="241"/>
      <c r="D47" s="242"/>
      <c r="E47" s="243"/>
    </row>
    <row r="48" spans="1:5" s="190" customFormat="1" ht="18" customHeight="1" x14ac:dyDescent="0.25">
      <c r="A48" s="236" t="str">
        <f>'PLANILHA ORÇAMENTÁRIA'!B66</f>
        <v>9.0</v>
      </c>
      <c r="B48" s="430" t="str">
        <f>'PLANILHA ORÇAMENTÁRIA'!D66</f>
        <v xml:space="preserve">PAVIMENTAÇÃO </v>
      </c>
      <c r="C48" s="237"/>
      <c r="D48" s="238">
        <f>SUM(D49:D51)</f>
        <v>0.31677366792988915</v>
      </c>
      <c r="E48" s="239">
        <f>SUM(E49:E51)</f>
        <v>104938.18</v>
      </c>
    </row>
    <row r="49" spans="1:5" ht="21" x14ac:dyDescent="0.25">
      <c r="A49" s="243" t="str">
        <f>'PLANILHA ORÇAMENTÁRIA'!B68</f>
        <v>9.1</v>
      </c>
      <c r="B49" s="349" t="str">
        <f>'PLANILHA ORÇAMENTÁRIA'!D68</f>
        <v>LASTRO DE CONCRETO MAGRO, APLICADO EM PISOS OU RADIERS, ESPESSURA DE 3 CM. AF_07/2016</v>
      </c>
      <c r="C49" s="241"/>
      <c r="D49" s="242">
        <f>E49/$E$70</f>
        <v>3.3937269454788165E-2</v>
      </c>
      <c r="E49" s="243">
        <f>'PLANILHA ORÇAMENTÁRIA'!I68</f>
        <v>11242.46</v>
      </c>
    </row>
    <row r="50" spans="1:5" ht="31.2" x14ac:dyDescent="0.25">
      <c r="A50" s="243" t="str">
        <f>'PLANILHA ORÇAMENTÁRIA'!B69</f>
        <v>9.2</v>
      </c>
      <c r="B50" s="349" t="str">
        <f>'PLANILHA ORÇAMENTÁRIA'!D69</f>
        <v>EXECUÇÃO DE PASSEIO (CALÇADA) OU PISO DE CONCRETO COM CONCRETO MOLDADO IN LOCO, FEITO EM OBRA, ACABAMENTO CONVENCIONAL, ESPESSURA 12 CM, ARMADO. AF_07/2016</v>
      </c>
      <c r="C50" s="241"/>
      <c r="D50" s="242">
        <f t="shared" ref="D50:D51" si="0">E50/$E$70</f>
        <v>0.27083709723668287</v>
      </c>
      <c r="E50" s="243">
        <f>'PLANILHA ORÇAMENTÁRIA'!I69</f>
        <v>89720.689999999988</v>
      </c>
    </row>
    <row r="51" spans="1:5" ht="21" x14ac:dyDescent="0.25">
      <c r="A51" s="243" t="str">
        <f>'PLANILHA ORÇAMENTÁRIA'!B70</f>
        <v>9.3</v>
      </c>
      <c r="B51" s="349" t="str">
        <f>'PLANILHA ORÇAMENTÁRIA'!D70</f>
        <v>POLIDORA DE PISO (POLITRIZ), PESO DE 100KG, DIÂMETRO 450 MM, MOTOR ELÉTRICO, POTÊNCIA 4 HP - CHP DIURNO. AF_09/2016</v>
      </c>
      <c r="C51" s="241"/>
      <c r="D51" s="242">
        <f t="shared" si="0"/>
        <v>1.1999301238418159E-2</v>
      </c>
      <c r="E51" s="243">
        <f>'PLANILHA ORÇAMENTÁRIA'!I70</f>
        <v>3975.03</v>
      </c>
    </row>
    <row r="52" spans="1:5" x14ac:dyDescent="0.25">
      <c r="A52" s="240"/>
      <c r="B52" s="241"/>
      <c r="C52" s="241"/>
      <c r="D52" s="242"/>
      <c r="E52" s="243"/>
    </row>
    <row r="53" spans="1:5" s="190" customFormat="1" ht="17.25" customHeight="1" x14ac:dyDescent="0.25">
      <c r="A53" s="236" t="str">
        <f>'PLANILHA ORÇAMENTÁRIA'!B72</f>
        <v>10.0</v>
      </c>
      <c r="B53" s="430" t="str">
        <f>'PLANILHA ORÇAMENTÁRIA'!D72</f>
        <v xml:space="preserve">PINTURA </v>
      </c>
      <c r="C53" s="237"/>
      <c r="D53" s="238">
        <f>SUM(D54:D58)</f>
        <v>1.5061439430142844E-2</v>
      </c>
      <c r="E53" s="239">
        <f>SUM(E54:E58)</f>
        <v>4989.43</v>
      </c>
    </row>
    <row r="54" spans="1:5" ht="15.75" customHeight="1" x14ac:dyDescent="0.25">
      <c r="A54" s="240" t="s">
        <v>120</v>
      </c>
      <c r="B54" s="241" t="str">
        <f>'PLANILHA ORÇAMENTÁRIA'!D74</f>
        <v>APLICAÇÃO MANUAL DE FUNDO SELADOR ACRÍLICO EM PAREDES EXTERNAS DE CASAS. AF_06/2014</v>
      </c>
      <c r="C54" s="241"/>
      <c r="D54" s="242">
        <f>E54/$E$70</f>
        <v>1.4061263713399804E-3</v>
      </c>
      <c r="E54" s="243">
        <f>'PLANILHA ORÇAMENTÁRIA'!I74</f>
        <v>465.81</v>
      </c>
    </row>
    <row r="55" spans="1:5" ht="15.75" customHeight="1" x14ac:dyDescent="0.25">
      <c r="A55" s="240" t="s">
        <v>330</v>
      </c>
      <c r="B55" s="241" t="str">
        <f>'PLANILHA ORÇAMENTÁRIA'!D75</f>
        <v>APLICAÇÃO MANUAL DE PINTURA COM TINTA LÁTEX ACRÍLICA EM PAREDES, DUAS DEMÃOS. AF_06/2014</v>
      </c>
      <c r="C55" s="241"/>
      <c r="D55" s="242">
        <f t="shared" ref="D55:D58" si="1">E55/$E$70</f>
        <v>7.1687963529885844E-3</v>
      </c>
      <c r="E55" s="243">
        <f>'PLANILHA ORÇAMENTÁRIA'!I75</f>
        <v>2374.8200000000002</v>
      </c>
    </row>
    <row r="56" spans="1:5" ht="15.75" customHeight="1" x14ac:dyDescent="0.25">
      <c r="A56" s="243" t="str">
        <f>'PLANILHA ORÇAMENTÁRIA'!B77</f>
        <v>10.3</v>
      </c>
      <c r="B56" s="349" t="str">
        <f>'PLANILHA ORÇAMENTÁRIA'!D77</f>
        <v>LIXAMENTO MANUAL EM SUPERFÍCIES METÁLICAS EM OBRA. AF_01/2020</v>
      </c>
      <c r="C56" s="241"/>
      <c r="D56" s="242">
        <f t="shared" si="1"/>
        <v>1.1002747924898767E-3</v>
      </c>
      <c r="E56" s="243">
        <f>'PLANILHA ORÇAMENTÁRIA'!I77</f>
        <v>364.49</v>
      </c>
    </row>
    <row r="57" spans="1:5" ht="31.2" x14ac:dyDescent="0.25">
      <c r="A57" s="243" t="str">
        <f>'PLANILHA ORÇAMENTÁRIA'!B78</f>
        <v>10.4</v>
      </c>
      <c r="B57" s="349" t="str">
        <f>'PLANILHA ORÇAMENTÁRIA'!D78</f>
        <v>PINTURA COM TINTA ALQUÍDICA DE FUNDO (TIPO ZARCÃO) APLICADA A ROLO OU PINCEL SOBRE SUPERFÍCIES METÁLICAS (EXCETO PERFIL) EXECUTADO EM OBRA (POR DEMÃO). AF_01/2020</v>
      </c>
      <c r="C57" s="241"/>
      <c r="D57" s="242">
        <f t="shared" si="1"/>
        <v>2.6636738371232879E-3</v>
      </c>
      <c r="E57" s="243">
        <f>'PLANILHA ORÇAMENTÁRIA'!I78</f>
        <v>882.4</v>
      </c>
    </row>
    <row r="58" spans="1:5" ht="31.2" x14ac:dyDescent="0.25">
      <c r="A58" s="243" t="str">
        <f>'PLANILHA ORÇAMENTÁRIA'!B79</f>
        <v>10.5</v>
      </c>
      <c r="B58" s="349" t="str">
        <f>'PLANILHA ORÇAMENTÁRIA'!D79</f>
        <v>PINTURA COM TINTA ALQUÍDICA DE ACABAMENTO (ESMALTE SINTÉTICO ACETINADO ) APLICADA A ROLO OU PINCEL SOBRE SUPERFÍCIES METÁLICAS (EXCETO PERFIL) EXECUTADO EM OBRA (POR DEMÃO). AF_01/2020</v>
      </c>
      <c r="C58" s="241"/>
      <c r="D58" s="242">
        <f t="shared" si="1"/>
        <v>2.7225680762011156E-3</v>
      </c>
      <c r="E58" s="243">
        <f>'PLANILHA ORÇAMENTÁRIA'!I79</f>
        <v>901.91</v>
      </c>
    </row>
    <row r="59" spans="1:5" x14ac:dyDescent="0.25">
      <c r="A59" s="240"/>
      <c r="B59" s="241"/>
      <c r="C59" s="241"/>
      <c r="D59" s="242"/>
      <c r="E59" s="243"/>
    </row>
    <row r="60" spans="1:5" s="190" customFormat="1" ht="15" customHeight="1" x14ac:dyDescent="0.25">
      <c r="A60" s="236" t="str">
        <f>'PLANILHA ORÇAMENTÁRIA'!B81</f>
        <v>11.0</v>
      </c>
      <c r="B60" s="430" t="str">
        <f>'PLANILHA ORÇAMENTÁRIA'!D81</f>
        <v>EQUIPAMENTOS</v>
      </c>
      <c r="C60" s="237"/>
      <c r="D60" s="238">
        <f>SUM(D61:D65)</f>
        <v>9.9430561231911727E-2</v>
      </c>
      <c r="E60" s="239">
        <f>SUM(E61:E65)</f>
        <v>32938.54</v>
      </c>
    </row>
    <row r="61" spans="1:5" ht="41.4" x14ac:dyDescent="0.25">
      <c r="A61" s="243" t="str">
        <f>'PLANILHA ORÇAMENTÁRIA'!B82</f>
        <v>11.1</v>
      </c>
      <c r="B61" s="241" t="str">
        <f>'PLANILHA ORÇAMENTÁRIA'!D82</f>
        <v>GUARDA-CORPO DE AÇO GALVANIZADO DE 1,10M, MONTANTES TUBULARES DE 1.1/4" ESPAÇADOS DE 1,20M, TRAVESSA SUPERIOR DE 1.1/2", GRADIL FORMADO POR
TUBOS HORIZONTAIS DE 1" E VERTICAIS DE 3/4", FIXADO COM CHUMBADOR MECÂ
NICO. AF_04/2019_P</v>
      </c>
      <c r="C61" s="241"/>
      <c r="D61" s="242">
        <f>E61/$E$70</f>
        <v>6.6335711833476682E-2</v>
      </c>
      <c r="E61" s="243">
        <f>'PLANILHA ORÇAMENTÁRIA'!I82</f>
        <v>21975.15</v>
      </c>
    </row>
    <row r="62" spans="1:5" x14ac:dyDescent="0.25">
      <c r="A62" s="243" t="str">
        <f>'PLANILHA ORÇAMENTÁRIA'!B83</f>
        <v>11.2</v>
      </c>
      <c r="B62" s="241" t="str">
        <f>'PLANILHA ORÇAMENTÁRIA'!D83</f>
        <v>CORRIMÃO SIMPLES, DIÂMETRO EXTERNO = 1 1/2", EM AÇO GALVANIZADO. AF_04/2019_P</v>
      </c>
      <c r="C62" s="241"/>
      <c r="D62" s="242">
        <f t="shared" ref="D62:D65" si="2">E62/$E$70</f>
        <v>8.6754444137848268E-3</v>
      </c>
      <c r="E62" s="243">
        <f>'PLANILHA ORÇAMENTÁRIA'!I83</f>
        <v>2873.9300000000003</v>
      </c>
    </row>
    <row r="63" spans="1:5" x14ac:dyDescent="0.25">
      <c r="A63" s="243" t="str">
        <f>'PLANILHA ORÇAMENTÁRIA'!B84</f>
        <v>11.3</v>
      </c>
      <c r="B63" s="241" t="str">
        <f>'PLANILHA ORÇAMENTÁRIA'!D84</f>
        <v>TUBO DE AÇO GALVANIZADO 2.1/2" (DETALHE DE QUINA 01)</v>
      </c>
      <c r="C63" s="241"/>
      <c r="D63" s="242">
        <f t="shared" si="2"/>
        <v>7.1454620388895782E-3</v>
      </c>
      <c r="E63" s="243">
        <f>'PLANILHA ORÇAMENTÁRIA'!I84</f>
        <v>2367.09</v>
      </c>
    </row>
    <row r="64" spans="1:5" x14ac:dyDescent="0.25">
      <c r="A64" s="243" t="str">
        <f>'PLANILHA ORÇAMENTÁRIA'!B85</f>
        <v>11.4</v>
      </c>
      <c r="B64" s="241" t="str">
        <f>'PLANILHA ORÇAMENTÁRIA'!D85</f>
        <v>CANTONEIRA DE ABAS DESIGUAIS (DETALHE DE+B34+B35)</v>
      </c>
      <c r="C64" s="241"/>
      <c r="D64" s="242">
        <f t="shared" si="2"/>
        <v>7.6179139793340084E-3</v>
      </c>
      <c r="E64" s="243">
        <f>'PLANILHA ORÇAMENTÁRIA'!I85</f>
        <v>2523.6</v>
      </c>
    </row>
    <row r="65" spans="1:27" x14ac:dyDescent="0.25">
      <c r="A65" s="243" t="str">
        <f>'PLANILHA ORÇAMENTÁRIA'!B86</f>
        <v>11.5</v>
      </c>
      <c r="B65" s="241" t="str">
        <f>'PLANILHA ORÇAMENTÁRIA'!D86</f>
        <v>CANTONEIRA DE ABAS IGUAS (DETALHE DE QUINA 03)</v>
      </c>
      <c r="C65" s="241"/>
      <c r="D65" s="242">
        <f t="shared" si="2"/>
        <v>9.656028966426632E-3</v>
      </c>
      <c r="E65" s="243">
        <f>'PLANILHA ORÇAMENTÁRIA'!I86</f>
        <v>3198.77</v>
      </c>
    </row>
    <row r="66" spans="1:27" x14ac:dyDescent="0.25">
      <c r="A66" s="240"/>
      <c r="B66" s="241"/>
      <c r="C66" s="241"/>
      <c r="D66" s="242"/>
      <c r="E66" s="243"/>
    </row>
    <row r="67" spans="1:27" s="190" customFormat="1" ht="16.5" customHeight="1" x14ac:dyDescent="0.25">
      <c r="A67" s="236" t="str">
        <f>'PLANILHA ORÇAMENTÁRIA'!B88</f>
        <v>12.0</v>
      </c>
      <c r="B67" s="430" t="str">
        <f>'PLANILHA ORÇAMENTÁRIA'!D88</f>
        <v xml:space="preserve">SERVIÇOS FINAIS </v>
      </c>
      <c r="C67" s="237"/>
      <c r="D67" s="238">
        <f>SUM(D68:D68)</f>
        <v>2.6251556161784859E-3</v>
      </c>
      <c r="E67" s="239">
        <f>SUM(E68:E68)</f>
        <v>869.64</v>
      </c>
    </row>
    <row r="68" spans="1:27" x14ac:dyDescent="0.25">
      <c r="A68" s="243" t="str">
        <f>'PLANILHA ORÇAMENTÁRIA'!B89</f>
        <v>12.1</v>
      </c>
      <c r="B68" s="244" t="str">
        <f>'PLANILHA ORÇAMENTÁRIA'!D89</f>
        <v>LIMPEZA DE SUPERFÍCIE COM JATO DE ALTA PRESSÃO. AF_04/2019</v>
      </c>
      <c r="C68" s="241"/>
      <c r="D68" s="242">
        <f>E68/$E$70</f>
        <v>2.6251556161784859E-3</v>
      </c>
      <c r="E68" s="243">
        <f>'PLANILHA ORÇAMENTÁRIA'!I89</f>
        <v>869.64</v>
      </c>
    </row>
    <row r="69" spans="1:27" x14ac:dyDescent="0.25">
      <c r="A69" s="240"/>
      <c r="B69" s="241"/>
      <c r="C69" s="241"/>
      <c r="D69" s="242"/>
      <c r="E69" s="243"/>
    </row>
    <row r="70" spans="1:27" ht="26.4" x14ac:dyDescent="0.25">
      <c r="A70" s="245" t="s">
        <v>125</v>
      </c>
      <c r="B70" s="193"/>
      <c r="C70" s="193"/>
      <c r="D70" s="246">
        <f>SUM(D67,D60,D53,D48,D44,D41,D37,D33,D29,D24,D17,D14)</f>
        <v>0.99999999999999989</v>
      </c>
      <c r="E70" s="247">
        <f>SUM(E67,E60,E53,E48,E44,E41,E37,E33,E29,E24,E17,E14)</f>
        <v>331271.78999999998</v>
      </c>
      <c r="F70" s="224">
        <f>'PLANILHA ORÇAMENTÁRIA'!I91</f>
        <v>331271.78999999998</v>
      </c>
      <c r="G70" s="225">
        <f>F70-H70</f>
        <v>-1134228.21</v>
      </c>
      <c r="H70" s="225">
        <v>1465500</v>
      </c>
      <c r="I70" s="188"/>
      <c r="J70" s="188"/>
      <c r="K70" s="224">
        <f>'PLANILHA ORÇAMENTÁRIA'!I91</f>
        <v>331271.78999999998</v>
      </c>
      <c r="L70" s="188"/>
      <c r="M70" s="188"/>
      <c r="N70" s="188"/>
      <c r="O70" s="188"/>
      <c r="P70" s="188"/>
      <c r="Q70" s="188"/>
      <c r="R70" s="188"/>
      <c r="S70" s="188"/>
      <c r="T70" s="188"/>
      <c r="U70" s="188"/>
      <c r="V70" s="188"/>
      <c r="W70" s="188"/>
      <c r="X70" s="188"/>
      <c r="Y70" s="188"/>
      <c r="Z70" s="188"/>
      <c r="AA70" s="188"/>
    </row>
    <row r="71" spans="1:27" x14ac:dyDescent="0.25">
      <c r="A71" s="493"/>
      <c r="B71" s="493"/>
      <c r="C71" s="493"/>
      <c r="D71" s="493"/>
      <c r="E71" s="248"/>
      <c r="F71" s="188"/>
      <c r="G71" s="188"/>
      <c r="H71" s="188"/>
      <c r="I71" s="188"/>
      <c r="J71" s="188"/>
      <c r="K71" s="188"/>
      <c r="L71" s="188"/>
      <c r="M71" s="188"/>
      <c r="N71" s="188"/>
      <c r="O71" s="188"/>
      <c r="P71" s="188"/>
      <c r="Q71" s="188"/>
      <c r="R71" s="188"/>
      <c r="S71" s="188"/>
      <c r="T71" s="188"/>
      <c r="U71" s="188"/>
      <c r="V71" s="188"/>
      <c r="W71" s="188"/>
      <c r="X71" s="188"/>
      <c r="Y71" s="188"/>
      <c r="Z71" s="188"/>
      <c r="AA71" s="188"/>
    </row>
    <row r="72" spans="1:27" ht="14.25" customHeight="1" x14ac:dyDescent="0.25">
      <c r="A72" s="494" t="s">
        <v>119</v>
      </c>
      <c r="B72" s="494"/>
      <c r="C72" s="494"/>
      <c r="D72" s="494"/>
      <c r="E72" s="494"/>
      <c r="F72" s="188"/>
      <c r="G72" s="225">
        <v>300551.75</v>
      </c>
      <c r="H72" s="188"/>
      <c r="I72" s="188"/>
      <c r="J72" s="188"/>
      <c r="K72" s="188"/>
      <c r="L72" s="188"/>
      <c r="M72" s="188"/>
      <c r="N72" s="188"/>
      <c r="O72" s="188"/>
      <c r="P72" s="188"/>
      <c r="Q72" s="188"/>
      <c r="R72" s="188"/>
      <c r="S72" s="188"/>
      <c r="T72" s="188"/>
      <c r="U72" s="188"/>
      <c r="V72" s="188"/>
      <c r="W72" s="188"/>
      <c r="X72" s="188"/>
      <c r="Y72" s="188"/>
      <c r="Z72" s="188"/>
      <c r="AA72" s="188"/>
    </row>
    <row r="73" spans="1:27" x14ac:dyDescent="0.25">
      <c r="A73" s="227" t="s">
        <v>132</v>
      </c>
      <c r="B73" s="226"/>
      <c r="C73" s="226"/>
      <c r="D73" s="226"/>
      <c r="E73" s="249">
        <f>E14</f>
        <v>20077.34</v>
      </c>
      <c r="F73" s="188"/>
      <c r="G73" s="188"/>
      <c r="H73" s="188"/>
      <c r="I73" s="188"/>
      <c r="J73" s="188"/>
      <c r="K73" s="188"/>
      <c r="L73" s="188"/>
      <c r="M73" s="188"/>
      <c r="N73" s="188"/>
      <c r="O73" s="188"/>
      <c r="P73" s="188"/>
      <c r="Q73" s="188"/>
      <c r="R73" s="188"/>
      <c r="S73" s="188"/>
      <c r="T73" s="188"/>
      <c r="U73" s="188"/>
      <c r="V73" s="188"/>
      <c r="W73" s="188"/>
      <c r="X73" s="188"/>
      <c r="Y73" s="188"/>
      <c r="Z73" s="188"/>
      <c r="AA73" s="188"/>
    </row>
    <row r="74" spans="1:27" x14ac:dyDescent="0.25">
      <c r="A74" s="227" t="s">
        <v>45</v>
      </c>
      <c r="B74" s="226"/>
      <c r="C74" s="226"/>
      <c r="D74" s="226"/>
      <c r="E74" s="249">
        <f>E17</f>
        <v>45138.99</v>
      </c>
      <c r="F74" s="188"/>
      <c r="G74" s="225">
        <v>1716051.78</v>
      </c>
      <c r="H74" s="188"/>
      <c r="I74" s="188"/>
      <c r="J74" s="188"/>
      <c r="K74" s="188"/>
      <c r="L74" s="188"/>
      <c r="M74" s="188"/>
      <c r="N74" s="188"/>
      <c r="O74" s="188"/>
      <c r="P74" s="188"/>
      <c r="Q74" s="188"/>
      <c r="R74" s="188"/>
      <c r="S74" s="188"/>
      <c r="T74" s="188"/>
      <c r="U74" s="188"/>
      <c r="V74" s="188"/>
      <c r="W74" s="188"/>
      <c r="X74" s="188"/>
      <c r="Y74" s="188"/>
      <c r="Z74" s="188"/>
      <c r="AA74" s="188"/>
    </row>
    <row r="75" spans="1:27" x14ac:dyDescent="0.25">
      <c r="A75" s="227" t="s">
        <v>165</v>
      </c>
      <c r="B75" s="226"/>
      <c r="C75" s="226"/>
      <c r="D75" s="226"/>
      <c r="E75" s="249">
        <f>E24</f>
        <v>2297.0500000000002</v>
      </c>
      <c r="F75" s="188"/>
      <c r="G75" s="188"/>
      <c r="H75" s="188"/>
      <c r="I75" s="188"/>
      <c r="J75" s="188"/>
      <c r="K75" s="188"/>
      <c r="L75" s="188"/>
      <c r="M75" s="188"/>
      <c r="N75" s="188"/>
      <c r="O75" s="188"/>
      <c r="P75" s="188"/>
      <c r="Q75" s="188"/>
      <c r="R75" s="188"/>
      <c r="S75" s="188"/>
      <c r="T75" s="188"/>
      <c r="U75" s="188"/>
      <c r="V75" s="188"/>
      <c r="W75" s="188"/>
      <c r="X75" s="188"/>
      <c r="Y75" s="188"/>
      <c r="Z75" s="188"/>
      <c r="AA75" s="188"/>
    </row>
    <row r="76" spans="1:27" x14ac:dyDescent="0.25">
      <c r="A76" s="227" t="s">
        <v>166</v>
      </c>
      <c r="B76" s="226"/>
      <c r="C76" s="226"/>
      <c r="D76" s="226"/>
      <c r="E76" s="249">
        <f>E29</f>
        <v>52904.24</v>
      </c>
      <c r="F76" s="188"/>
      <c r="G76" s="188"/>
      <c r="H76" s="188"/>
      <c r="I76" s="188"/>
      <c r="J76" s="188"/>
      <c r="K76" s="188"/>
      <c r="L76" s="188"/>
      <c r="M76" s="188"/>
      <c r="N76" s="188"/>
      <c r="O76" s="188"/>
      <c r="P76" s="188"/>
      <c r="Q76" s="188"/>
      <c r="R76" s="188"/>
      <c r="S76" s="188"/>
      <c r="T76" s="188"/>
      <c r="U76" s="188"/>
      <c r="V76" s="188"/>
      <c r="W76" s="188"/>
      <c r="X76" s="188"/>
      <c r="Y76" s="188"/>
      <c r="Z76" s="188"/>
      <c r="AA76" s="188"/>
    </row>
    <row r="77" spans="1:27" x14ac:dyDescent="0.25">
      <c r="A77" s="227" t="s">
        <v>167</v>
      </c>
      <c r="B77" s="226"/>
      <c r="C77" s="226"/>
      <c r="D77" s="226"/>
      <c r="E77" s="249">
        <f>E33</f>
        <v>41019.660000000003</v>
      </c>
      <c r="F77" s="188"/>
      <c r="G77" s="188"/>
      <c r="H77" s="188"/>
      <c r="I77" s="188"/>
      <c r="J77" s="188"/>
      <c r="K77" s="188"/>
      <c r="L77" s="188"/>
      <c r="M77" s="188"/>
      <c r="N77" s="188"/>
      <c r="O77" s="188"/>
      <c r="P77" s="188"/>
      <c r="Q77" s="188"/>
      <c r="R77" s="188"/>
      <c r="S77" s="188"/>
      <c r="T77" s="188"/>
      <c r="U77" s="188"/>
      <c r="V77" s="188"/>
      <c r="W77" s="188"/>
      <c r="X77" s="188"/>
      <c r="Y77" s="188"/>
      <c r="Z77" s="188"/>
      <c r="AA77" s="188"/>
    </row>
    <row r="78" spans="1:27" x14ac:dyDescent="0.25">
      <c r="A78" s="227" t="s">
        <v>32</v>
      </c>
      <c r="B78" s="226"/>
      <c r="C78" s="226"/>
      <c r="D78" s="226"/>
      <c r="E78" s="249">
        <f>E37</f>
        <v>10294.77</v>
      </c>
      <c r="F78" s="188"/>
      <c r="G78" s="188"/>
      <c r="H78" s="188"/>
      <c r="I78" s="188"/>
      <c r="J78" s="188"/>
      <c r="K78" s="188"/>
      <c r="L78" s="188"/>
      <c r="M78" s="188"/>
      <c r="N78" s="188"/>
      <c r="O78" s="188"/>
      <c r="P78" s="188"/>
      <c r="Q78" s="188"/>
      <c r="R78" s="188"/>
      <c r="S78" s="188"/>
      <c r="T78" s="188"/>
      <c r="U78" s="188"/>
      <c r="V78" s="188"/>
      <c r="W78" s="188"/>
      <c r="X78" s="188"/>
      <c r="Y78" s="188"/>
      <c r="Z78" s="188"/>
      <c r="AA78" s="188"/>
    </row>
    <row r="79" spans="1:27" x14ac:dyDescent="0.25">
      <c r="A79" s="227" t="s">
        <v>170</v>
      </c>
      <c r="B79" s="226"/>
      <c r="C79" s="226"/>
      <c r="D79" s="226"/>
      <c r="E79" s="249">
        <f>E41</f>
        <v>11847.66</v>
      </c>
      <c r="F79" s="188"/>
      <c r="G79" s="188"/>
      <c r="H79" s="188"/>
      <c r="I79" s="188"/>
      <c r="J79" s="188"/>
      <c r="K79" s="188"/>
      <c r="L79" s="188"/>
      <c r="M79" s="188"/>
      <c r="N79" s="188"/>
      <c r="O79" s="188"/>
      <c r="P79" s="188"/>
      <c r="Q79" s="188"/>
      <c r="R79" s="188"/>
      <c r="S79" s="188"/>
      <c r="T79" s="188"/>
      <c r="U79" s="188"/>
      <c r="V79" s="188"/>
      <c r="W79" s="188"/>
      <c r="X79" s="188"/>
      <c r="Y79" s="188"/>
      <c r="Z79" s="188"/>
      <c r="AA79" s="188"/>
    </row>
    <row r="80" spans="1:27" x14ac:dyDescent="0.25">
      <c r="A80" s="227" t="s">
        <v>172</v>
      </c>
      <c r="B80" s="226"/>
      <c r="C80" s="226"/>
      <c r="D80" s="226"/>
      <c r="E80" s="249">
        <f>E44</f>
        <v>3956.29</v>
      </c>
      <c r="F80" s="188"/>
      <c r="G80" s="188"/>
      <c r="H80" s="188"/>
      <c r="I80" s="188"/>
      <c r="J80" s="188"/>
      <c r="K80" s="188"/>
      <c r="L80" s="188"/>
      <c r="M80" s="188"/>
      <c r="N80" s="188"/>
      <c r="O80" s="188"/>
      <c r="P80" s="188"/>
      <c r="Q80" s="188"/>
      <c r="R80" s="188"/>
      <c r="S80" s="188"/>
      <c r="T80" s="188"/>
      <c r="U80" s="188"/>
      <c r="V80" s="188"/>
      <c r="W80" s="188"/>
      <c r="X80" s="188"/>
      <c r="Y80" s="188"/>
      <c r="Z80" s="188"/>
      <c r="AA80" s="188"/>
    </row>
    <row r="81" spans="1:27" x14ac:dyDescent="0.25">
      <c r="A81" s="227" t="s">
        <v>175</v>
      </c>
      <c r="B81" s="226"/>
      <c r="C81" s="226"/>
      <c r="D81" s="226"/>
      <c r="E81" s="249">
        <f>E48</f>
        <v>104938.18</v>
      </c>
      <c r="F81" s="188"/>
      <c r="G81" s="188"/>
      <c r="H81" s="188"/>
      <c r="I81" s="188"/>
      <c r="J81" s="188"/>
      <c r="K81" s="188"/>
      <c r="L81" s="188"/>
      <c r="M81" s="188"/>
      <c r="N81" s="188"/>
      <c r="O81" s="188"/>
      <c r="P81" s="188"/>
      <c r="Q81" s="188"/>
      <c r="R81" s="188"/>
      <c r="S81" s="188"/>
      <c r="T81" s="188"/>
      <c r="U81" s="188"/>
      <c r="V81" s="188"/>
      <c r="W81" s="188"/>
      <c r="X81" s="188"/>
      <c r="Y81" s="188"/>
      <c r="Z81" s="188"/>
      <c r="AA81" s="188"/>
    </row>
    <row r="82" spans="1:27" x14ac:dyDescent="0.25">
      <c r="A82" s="227" t="s">
        <v>207</v>
      </c>
      <c r="B82" s="226"/>
      <c r="C82" s="226"/>
      <c r="D82" s="226"/>
      <c r="E82" s="249">
        <f>E53</f>
        <v>4989.43</v>
      </c>
      <c r="F82" s="188"/>
      <c r="G82" s="188"/>
      <c r="H82" s="188"/>
      <c r="I82" s="188"/>
      <c r="J82" s="188"/>
      <c r="K82" s="188"/>
      <c r="L82" s="188"/>
      <c r="M82" s="188"/>
      <c r="N82" s="188"/>
      <c r="O82" s="188"/>
      <c r="P82" s="188"/>
      <c r="Q82" s="188"/>
      <c r="R82" s="188"/>
      <c r="S82" s="188"/>
      <c r="T82" s="188"/>
      <c r="U82" s="188"/>
      <c r="V82" s="188"/>
      <c r="W82" s="188"/>
      <c r="X82" s="188"/>
      <c r="Y82" s="188"/>
      <c r="Z82" s="188"/>
      <c r="AA82" s="188"/>
    </row>
    <row r="83" spans="1:27" x14ac:dyDescent="0.25">
      <c r="A83" s="227" t="s">
        <v>209</v>
      </c>
      <c r="B83" s="226"/>
      <c r="C83" s="226"/>
      <c r="D83" s="226"/>
      <c r="E83" s="249">
        <f>E60</f>
        <v>32938.54</v>
      </c>
      <c r="F83" s="188"/>
      <c r="G83" s="188"/>
      <c r="H83" s="188"/>
      <c r="I83" s="188"/>
      <c r="J83" s="188"/>
      <c r="K83" s="188"/>
      <c r="L83" s="188"/>
      <c r="M83" s="188"/>
      <c r="N83" s="188"/>
      <c r="O83" s="188"/>
      <c r="P83" s="188"/>
      <c r="Q83" s="188"/>
      <c r="R83" s="188"/>
      <c r="S83" s="188"/>
      <c r="T83" s="188"/>
      <c r="U83" s="188"/>
      <c r="V83" s="188"/>
      <c r="W83" s="188"/>
      <c r="X83" s="188"/>
      <c r="Y83" s="188"/>
      <c r="Z83" s="188"/>
      <c r="AA83" s="188"/>
    </row>
    <row r="84" spans="1:27" x14ac:dyDescent="0.25">
      <c r="A84" s="227" t="s">
        <v>324</v>
      </c>
      <c r="B84" s="226"/>
      <c r="C84" s="226"/>
      <c r="D84" s="226"/>
      <c r="E84" s="249">
        <f>E67</f>
        <v>869.64</v>
      </c>
      <c r="F84" s="188"/>
      <c r="G84" s="188"/>
      <c r="H84" s="188"/>
      <c r="I84" s="188"/>
      <c r="J84" s="188"/>
      <c r="K84" s="188"/>
      <c r="L84" s="188"/>
      <c r="M84" s="188"/>
      <c r="N84" s="188"/>
      <c r="O84" s="188"/>
      <c r="P84" s="188"/>
      <c r="Q84" s="188"/>
      <c r="R84" s="188"/>
      <c r="S84" s="188"/>
      <c r="T84" s="188"/>
      <c r="U84" s="188"/>
      <c r="V84" s="188"/>
      <c r="W84" s="188"/>
      <c r="X84" s="188"/>
      <c r="Y84" s="188"/>
      <c r="Z84" s="188"/>
      <c r="AA84" s="188"/>
    </row>
    <row r="85" spans="1:27" x14ac:dyDescent="0.25">
      <c r="A85" s="227"/>
      <c r="B85" s="226"/>
      <c r="C85" s="226"/>
      <c r="D85" s="226"/>
      <c r="E85" s="249"/>
      <c r="F85" s="188"/>
      <c r="G85" s="188"/>
      <c r="H85" s="188"/>
      <c r="I85" s="188"/>
      <c r="J85" s="188"/>
      <c r="K85" s="188"/>
      <c r="L85" s="188"/>
      <c r="M85" s="188"/>
      <c r="N85" s="188"/>
      <c r="O85" s="188"/>
      <c r="P85" s="188"/>
      <c r="Q85" s="188"/>
      <c r="R85" s="188"/>
      <c r="S85" s="188"/>
      <c r="T85" s="188"/>
      <c r="U85" s="188"/>
      <c r="V85" s="188"/>
      <c r="W85" s="188"/>
      <c r="X85" s="188"/>
      <c r="Y85" s="188"/>
      <c r="Z85" s="188"/>
      <c r="AA85" s="188"/>
    </row>
    <row r="86" spans="1:27" ht="39.75" customHeight="1" x14ac:dyDescent="0.25">
      <c r="A86" s="495" t="s">
        <v>127</v>
      </c>
      <c r="B86" s="495"/>
      <c r="C86" s="495"/>
      <c r="D86" s="495"/>
      <c r="E86" s="229">
        <f>SUM(E73:E84)</f>
        <v>331271.78999999998</v>
      </c>
      <c r="F86" s="188"/>
      <c r="G86" s="188"/>
      <c r="H86" s="188"/>
      <c r="I86" s="188"/>
      <c r="J86" s="188"/>
      <c r="K86" s="188"/>
      <c r="L86" s="188"/>
      <c r="M86" s="188"/>
      <c r="N86" s="188"/>
      <c r="O86" s="188"/>
      <c r="P86" s="188"/>
      <c r="Q86" s="188"/>
      <c r="R86" s="188"/>
      <c r="S86" s="188"/>
      <c r="T86" s="188"/>
      <c r="U86" s="188"/>
      <c r="V86" s="188"/>
      <c r="W86" s="188"/>
      <c r="X86" s="188"/>
      <c r="Y86" s="188"/>
      <c r="Z86" s="188"/>
      <c r="AA86" s="188"/>
    </row>
    <row r="87" spans="1:27" ht="60" x14ac:dyDescent="0.25">
      <c r="A87" s="228" t="s">
        <v>118</v>
      </c>
      <c r="B87" s="491">
        <v>520.75</v>
      </c>
      <c r="C87" s="491"/>
      <c r="D87" s="491"/>
      <c r="E87" s="230">
        <f>E86/B87</f>
        <v>636.14361977916462</v>
      </c>
      <c r="F87" s="188"/>
      <c r="G87" s="188"/>
      <c r="H87" s="188"/>
      <c r="I87" s="188"/>
      <c r="J87" s="188"/>
      <c r="K87" s="188"/>
      <c r="L87" s="188"/>
      <c r="M87" s="188"/>
      <c r="N87" s="188"/>
      <c r="O87" s="188"/>
      <c r="P87" s="188"/>
      <c r="Q87" s="188"/>
      <c r="R87" s="188"/>
      <c r="S87" s="188"/>
      <c r="T87" s="188"/>
      <c r="U87" s="188"/>
      <c r="V87" s="188"/>
      <c r="W87" s="188"/>
      <c r="X87" s="188"/>
      <c r="Y87" s="188"/>
      <c r="Z87" s="188"/>
      <c r="AA87" s="188"/>
    </row>
    <row r="88" spans="1:27" x14ac:dyDescent="0.25">
      <c r="A88" s="189"/>
      <c r="B88" s="189"/>
      <c r="C88" s="189"/>
      <c r="D88" s="185"/>
      <c r="E88" s="200"/>
      <c r="F88" s="188"/>
      <c r="G88" s="188"/>
      <c r="H88" s="188"/>
      <c r="I88" s="188"/>
      <c r="J88" s="188"/>
      <c r="K88" s="188"/>
      <c r="L88" s="188"/>
      <c r="M88" s="188"/>
      <c r="N88" s="188"/>
      <c r="O88" s="188"/>
      <c r="P88" s="188"/>
      <c r="Q88" s="188"/>
      <c r="R88" s="188"/>
      <c r="S88" s="188"/>
      <c r="T88" s="188"/>
      <c r="U88" s="188"/>
      <c r="V88" s="188"/>
      <c r="W88" s="188"/>
      <c r="X88" s="188"/>
      <c r="Y88" s="188"/>
      <c r="Z88" s="188"/>
      <c r="AA88" s="188"/>
    </row>
    <row r="89" spans="1:27" x14ac:dyDescent="0.25">
      <c r="A89" s="189"/>
      <c r="B89" s="187"/>
      <c r="C89" s="187"/>
      <c r="D89" s="185"/>
      <c r="E89" s="200"/>
    </row>
    <row r="90" spans="1:27" x14ac:dyDescent="0.25">
      <c r="A90" s="186"/>
      <c r="B90" s="186"/>
      <c r="C90" s="186"/>
      <c r="D90" s="185"/>
      <c r="E90" s="200"/>
    </row>
    <row r="91" spans="1:27" x14ac:dyDescent="0.25">
      <c r="A91" s="186"/>
      <c r="B91" s="186"/>
      <c r="C91" s="186"/>
      <c r="D91" s="185"/>
      <c r="E91" s="200"/>
    </row>
    <row r="92" spans="1:27" ht="12.75" customHeight="1" x14ac:dyDescent="0.25">
      <c r="A92" s="184"/>
      <c r="B92" s="184"/>
      <c r="C92" s="184"/>
      <c r="D92" s="182"/>
      <c r="E92" s="201"/>
    </row>
    <row r="93" spans="1:27" ht="12.75" customHeight="1" x14ac:dyDescent="0.25">
      <c r="A93" s="204"/>
      <c r="B93" s="183"/>
      <c r="C93" s="183"/>
      <c r="D93" s="182"/>
      <c r="E93" s="201"/>
    </row>
    <row r="94" spans="1:27" ht="12.75" customHeight="1" x14ac:dyDescent="0.25">
      <c r="A94" s="490"/>
      <c r="B94" s="490"/>
      <c r="C94" s="194"/>
      <c r="D94" s="180"/>
      <c r="E94" s="201"/>
    </row>
    <row r="95" spans="1:27" ht="12.75" customHeight="1" x14ac:dyDescent="0.25">
      <c r="A95" s="490"/>
      <c r="B95" s="490"/>
      <c r="C95" s="194"/>
      <c r="D95" s="180"/>
      <c r="E95" s="202"/>
    </row>
    <row r="96" spans="1:27" ht="12.75" customHeight="1" x14ac:dyDescent="0.25">
      <c r="A96" s="490"/>
      <c r="B96" s="490"/>
      <c r="C96" s="194"/>
      <c r="D96" s="180"/>
    </row>
    <row r="97" spans="1:4" x14ac:dyDescent="0.25">
      <c r="A97" s="205"/>
      <c r="B97" s="181"/>
      <c r="C97" s="181"/>
      <c r="D97" s="180"/>
    </row>
    <row r="98" spans="1:4" x14ac:dyDescent="0.25">
      <c r="D98" s="179"/>
    </row>
    <row r="99" spans="1:4" x14ac:dyDescent="0.25">
      <c r="D99" s="179"/>
    </row>
    <row r="100" spans="1:4" x14ac:dyDescent="0.25">
      <c r="D100" s="179"/>
    </row>
  </sheetData>
  <mergeCells count="9">
    <mergeCell ref="A2:E2"/>
    <mergeCell ref="A96:B96"/>
    <mergeCell ref="B87:D87"/>
    <mergeCell ref="A95:B95"/>
    <mergeCell ref="A94:B94"/>
    <mergeCell ref="A11:E11"/>
    <mergeCell ref="A71:D71"/>
    <mergeCell ref="A72:E72"/>
    <mergeCell ref="A86:D86"/>
  </mergeCells>
  <printOptions horizontalCentered="1"/>
  <pageMargins left="0.39370078740157483" right="0.39370078740157483" top="0.78740157480314965" bottom="0.39370078740157483" header="0.51181102362204722" footer="0.51181102362204722"/>
  <pageSetup paperSize="9" scale="74" fitToWidth="4" fitToHeight="3" orientation="portrait" r:id="rId1"/>
  <headerFooter>
    <oddHeader>&amp;C&amp;"-,Negrito"&amp;14PLANILHA  ORÇAMENTÁRIA ESTIMATIVA DE CUSTOS - SINTETICA</oddHeader>
    <oddFooter>&amp;R&amp;"-,Negrito"&amp;P/&amp;N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1"/>
  <sheetViews>
    <sheetView showGridLines="0" view="pageBreakPreview" zoomScale="40" zoomScaleNormal="40" zoomScaleSheetLayoutView="40" workbookViewId="0">
      <pane ySplit="12" topLeftCell="A13" activePane="bottomLeft" state="frozen"/>
      <selection activeCell="A13" sqref="A13"/>
      <selection pane="bottomLeft" activeCell="Y84" sqref="Y84"/>
    </sheetView>
  </sheetViews>
  <sheetFormatPr defaultColWidth="9" defaultRowHeight="18" x14ac:dyDescent="0.2"/>
  <cols>
    <col min="1" max="1" width="2.6640625" style="65" customWidth="1"/>
    <col min="2" max="2" width="26" style="12" customWidth="1"/>
    <col min="3" max="3" width="25.88671875" style="12" customWidth="1"/>
    <col min="4" max="4" width="141.44140625" style="22" customWidth="1"/>
    <col min="5" max="5" width="19.6640625" style="12" customWidth="1"/>
    <col min="6" max="6" width="30.6640625" style="20" customWidth="1"/>
    <col min="7" max="7" width="44.77734375" style="20" customWidth="1"/>
    <col min="8" max="8" width="30.6640625" style="20" customWidth="1"/>
    <col min="9" max="9" width="39.109375" style="20" customWidth="1"/>
    <col min="10" max="10" width="9" style="1" customWidth="1"/>
    <col min="11" max="11" width="21.21875" style="1" hidden="1" customWidth="1"/>
    <col min="12" max="12" width="23.21875" style="1" hidden="1" customWidth="1"/>
    <col min="13" max="13" width="55.88671875" style="268" hidden="1" customWidth="1"/>
    <col min="14" max="14" width="9" style="1" hidden="1" customWidth="1"/>
    <col min="15" max="15" width="0" style="1" hidden="1" customWidth="1"/>
    <col min="16" max="16" width="9" style="1" hidden="1" customWidth="1"/>
    <col min="17" max="17" width="0" style="1" hidden="1" customWidth="1"/>
    <col min="18" max="18" width="9" style="1" customWidth="1"/>
    <col min="19" max="19" width="9" style="377"/>
    <col min="20" max="16384" width="9" style="1"/>
  </cols>
  <sheetData>
    <row r="1" spans="1:23" s="2" customFormat="1" ht="33.75" customHeight="1" x14ac:dyDescent="0.2">
      <c r="A1" s="510"/>
      <c r="B1" s="510"/>
      <c r="C1" s="510"/>
      <c r="D1" s="510"/>
      <c r="E1" s="510"/>
      <c r="F1" s="510"/>
      <c r="G1" s="510"/>
      <c r="H1" s="510"/>
      <c r="I1" s="510"/>
      <c r="M1" s="476"/>
      <c r="S1" s="377"/>
    </row>
    <row r="2" spans="1:23" s="2" customFormat="1" ht="34.5" customHeight="1" x14ac:dyDescent="0.2">
      <c r="A2" s="511" t="s">
        <v>263</v>
      </c>
      <c r="B2" s="511"/>
      <c r="C2" s="511"/>
      <c r="D2" s="511"/>
      <c r="E2" s="511"/>
      <c r="F2" s="511"/>
      <c r="G2" s="511"/>
      <c r="H2" s="511"/>
      <c r="I2" s="511"/>
      <c r="M2" s="476"/>
      <c r="S2" s="377"/>
    </row>
    <row r="3" spans="1:23" s="2" customFormat="1" ht="30" customHeight="1" x14ac:dyDescent="0.2">
      <c r="A3" s="62"/>
      <c r="B3" s="512" t="str">
        <f>RESUMO!B4</f>
        <v xml:space="preserve">OBRA: CONSTRUÇÃO DE UMA PISTA DE SKATE </v>
      </c>
      <c r="C3" s="512"/>
      <c r="D3" s="512"/>
      <c r="E3" s="39"/>
      <c r="F3" s="40"/>
      <c r="G3" s="513" t="s">
        <v>136</v>
      </c>
      <c r="H3" s="513"/>
      <c r="I3" s="513"/>
      <c r="M3" s="476"/>
      <c r="S3" s="377"/>
    </row>
    <row r="4" spans="1:23" s="2" customFormat="1" ht="21" x14ac:dyDescent="0.2">
      <c r="A4" s="62"/>
      <c r="B4" s="512" t="str">
        <f>RESUMO!B5</f>
        <v>AGENTE PROMOTOR: PREFEITURA MUNICIPAL DE ITAQUIRAÍ - MS</v>
      </c>
      <c r="C4" s="512"/>
      <c r="D4" s="512"/>
      <c r="E4" s="39"/>
      <c r="F4" s="479"/>
      <c r="G4" s="477" t="s">
        <v>137</v>
      </c>
      <c r="H4" s="515" t="s">
        <v>293</v>
      </c>
      <c r="I4" s="515"/>
      <c r="M4" s="476"/>
      <c r="S4" s="377"/>
    </row>
    <row r="5" spans="1:23" s="2" customFormat="1" ht="21" x14ac:dyDescent="0.2">
      <c r="A5" s="62"/>
      <c r="B5" s="516" t="str">
        <f>RESUMO!B6</f>
        <v>ÁREA DO TERRENO: 17.599,95m²</v>
      </c>
      <c r="C5" s="516"/>
      <c r="D5" s="516"/>
      <c r="E5" s="39"/>
      <c r="F5" s="479"/>
      <c r="G5" s="284" t="s">
        <v>25</v>
      </c>
      <c r="H5" s="515" t="s">
        <v>365</v>
      </c>
      <c r="I5" s="515"/>
      <c r="M5" s="476"/>
      <c r="S5" s="377"/>
    </row>
    <row r="6" spans="1:23" s="2" customFormat="1" ht="21" x14ac:dyDescent="0.2">
      <c r="A6" s="62"/>
      <c r="B6" s="499" t="str">
        <f>RESUMO!B7</f>
        <v>ÁREA DE INTERVENÇÃO: 995,24m²</v>
      </c>
      <c r="C6" s="499"/>
      <c r="D6" s="499"/>
      <c r="E6" s="39"/>
      <c r="F6" s="479"/>
      <c r="G6" s="284" t="s">
        <v>8</v>
      </c>
      <c r="H6" s="514">
        <f>'BDI BASE'!N27</f>
        <v>0.28799999999999998</v>
      </c>
      <c r="I6" s="514"/>
      <c r="M6" s="476"/>
      <c r="S6" s="377"/>
    </row>
    <row r="7" spans="1:23" s="2" customFormat="1" ht="21" x14ac:dyDescent="0.2">
      <c r="A7" s="62"/>
      <c r="B7" s="499" t="str">
        <f>RESUMO!B8</f>
        <v>ÁREA À CONSTRUIR: 520,75m²</v>
      </c>
      <c r="C7" s="499"/>
      <c r="D7" s="499"/>
      <c r="E7" s="39"/>
      <c r="F7" s="479"/>
      <c r="G7" s="477" t="s">
        <v>43</v>
      </c>
      <c r="H7" s="514" t="s">
        <v>360</v>
      </c>
      <c r="I7" s="514"/>
      <c r="M7" s="476"/>
      <c r="S7" s="377"/>
    </row>
    <row r="8" spans="1:23" s="2" customFormat="1" ht="42" x14ac:dyDescent="0.2">
      <c r="A8" s="62"/>
      <c r="B8" s="499"/>
      <c r="C8" s="499"/>
      <c r="D8" s="499"/>
      <c r="E8" s="39"/>
      <c r="F8" s="479"/>
      <c r="G8" s="477" t="s">
        <v>44</v>
      </c>
      <c r="H8" s="514" t="s">
        <v>361</v>
      </c>
      <c r="I8" s="514"/>
      <c r="M8" s="476"/>
      <c r="S8" s="377"/>
    </row>
    <row r="9" spans="1:23" s="2" customFormat="1" ht="30" customHeight="1" x14ac:dyDescent="0.2">
      <c r="A9" s="62"/>
      <c r="B9" s="474"/>
      <c r="C9" s="41"/>
      <c r="D9" s="125"/>
      <c r="E9" s="39"/>
      <c r="F9" s="479"/>
      <c r="G9" s="36"/>
      <c r="H9" s="479"/>
      <c r="I9" s="479"/>
      <c r="M9" s="476"/>
      <c r="S9" s="377"/>
    </row>
    <row r="10" spans="1:23" s="3" customFormat="1" ht="43.5" customHeight="1" x14ac:dyDescent="0.2">
      <c r="A10" s="63"/>
      <c r="B10" s="500" t="s">
        <v>133</v>
      </c>
      <c r="C10" s="501"/>
      <c r="D10" s="501"/>
      <c r="E10" s="501"/>
      <c r="F10" s="501"/>
      <c r="G10" s="501"/>
      <c r="H10" s="501"/>
      <c r="I10" s="502"/>
      <c r="M10" s="263"/>
      <c r="S10" s="377"/>
    </row>
    <row r="11" spans="1:23" s="55" customFormat="1" ht="50.25" customHeight="1" x14ac:dyDescent="0.2">
      <c r="A11" s="64"/>
      <c r="B11" s="220" t="s">
        <v>1</v>
      </c>
      <c r="C11" s="220" t="s">
        <v>9</v>
      </c>
      <c r="D11" s="221" t="s">
        <v>2</v>
      </c>
      <c r="E11" s="220" t="s">
        <v>5</v>
      </c>
      <c r="F11" s="222" t="s">
        <v>3</v>
      </c>
      <c r="G11" s="223" t="s">
        <v>6</v>
      </c>
      <c r="H11" s="223" t="s">
        <v>131</v>
      </c>
      <c r="I11" s="222" t="s">
        <v>7</v>
      </c>
      <c r="S11" s="377"/>
    </row>
    <row r="12" spans="1:23" s="3" customFormat="1" ht="30" customHeight="1" x14ac:dyDescent="0.2">
      <c r="A12" s="63"/>
      <c r="B12" s="59"/>
      <c r="C12" s="60"/>
      <c r="D12" s="126"/>
      <c r="E12" s="60"/>
      <c r="F12" s="60"/>
      <c r="G12" s="60"/>
      <c r="H12" s="60"/>
      <c r="I12" s="61"/>
      <c r="M12" s="263"/>
      <c r="S12" s="377"/>
    </row>
    <row r="13" spans="1:23" s="3" customFormat="1" ht="30" customHeight="1" x14ac:dyDescent="0.2">
      <c r="A13" s="63"/>
      <c r="B13" s="56" t="s">
        <v>132</v>
      </c>
      <c r="C13" s="57"/>
      <c r="D13" s="127" t="s">
        <v>348</v>
      </c>
      <c r="E13" s="280"/>
      <c r="F13" s="281"/>
      <c r="G13" s="281"/>
      <c r="H13" s="281"/>
      <c r="I13" s="282"/>
      <c r="M13" s="263"/>
      <c r="S13" s="377"/>
    </row>
    <row r="14" spans="1:23" s="378" customFormat="1" ht="50.25" customHeight="1" x14ac:dyDescent="0.2">
      <c r="A14" s="484"/>
      <c r="B14" s="297" t="s">
        <v>49</v>
      </c>
      <c r="C14" s="298" t="s">
        <v>356</v>
      </c>
      <c r="D14" s="483" t="s">
        <v>348</v>
      </c>
      <c r="E14" s="292" t="s">
        <v>367</v>
      </c>
      <c r="F14" s="292">
        <v>1</v>
      </c>
      <c r="G14" s="299">
        <v>15588</v>
      </c>
      <c r="H14" s="299">
        <f>TRUNC(G14*($H$6+1),2)</f>
        <v>20077.34</v>
      </c>
      <c r="I14" s="299">
        <f>TRUNC(F14*H14,2)</f>
        <v>20077.34</v>
      </c>
      <c r="J14" s="79"/>
      <c r="K14" s="254"/>
      <c r="L14" s="254"/>
      <c r="M14" s="410"/>
      <c r="N14" s="79"/>
      <c r="O14" s="79"/>
      <c r="P14" s="79"/>
      <c r="Q14" s="79"/>
      <c r="R14" s="79"/>
      <c r="S14" s="377"/>
      <c r="T14" s="79"/>
      <c r="U14" s="79"/>
      <c r="V14" s="79"/>
      <c r="W14" s="79"/>
    </row>
    <row r="15" spans="1:23" s="3" customFormat="1" ht="30" customHeight="1" x14ac:dyDescent="0.2">
      <c r="A15" s="63"/>
      <c r="B15" s="277"/>
      <c r="C15" s="278"/>
      <c r="D15" s="272" t="s">
        <v>139</v>
      </c>
      <c r="E15" s="277"/>
      <c r="F15" s="278"/>
      <c r="G15" s="278"/>
      <c r="H15" s="279"/>
      <c r="I15" s="105">
        <f>SUM(I14:I14)</f>
        <v>20077.34</v>
      </c>
      <c r="M15" s="263"/>
      <c r="S15" s="377"/>
    </row>
    <row r="16" spans="1:23" s="33" customFormat="1" ht="30" customHeight="1" x14ac:dyDescent="0.2">
      <c r="A16" s="42"/>
      <c r="B16" s="56" t="s">
        <v>45</v>
      </c>
      <c r="C16" s="57"/>
      <c r="D16" s="127" t="s">
        <v>34</v>
      </c>
      <c r="E16" s="280"/>
      <c r="F16" s="281"/>
      <c r="G16" s="281"/>
      <c r="H16" s="281"/>
      <c r="I16" s="282"/>
      <c r="J16" s="128"/>
      <c r="K16" s="269" t="s">
        <v>129</v>
      </c>
      <c r="L16" s="269" t="s">
        <v>128</v>
      </c>
      <c r="M16" s="270" t="s">
        <v>130</v>
      </c>
      <c r="N16" s="128"/>
      <c r="O16" s="128"/>
      <c r="P16" s="128"/>
      <c r="Q16" s="128"/>
      <c r="R16" s="128"/>
      <c r="S16" s="377"/>
      <c r="T16" s="128"/>
      <c r="U16" s="128"/>
      <c r="V16" s="128"/>
      <c r="W16" s="128"/>
    </row>
    <row r="17" spans="1:23" s="79" customFormat="1" ht="50.25" customHeight="1" x14ac:dyDescent="0.2">
      <c r="A17" s="78"/>
      <c r="B17" s="287" t="s">
        <v>51</v>
      </c>
      <c r="C17" s="290" t="s">
        <v>236</v>
      </c>
      <c r="D17" s="106" t="s">
        <v>50</v>
      </c>
      <c r="E17" s="291" t="s">
        <v>41</v>
      </c>
      <c r="F17" s="291">
        <v>4</v>
      </c>
      <c r="G17" s="296">
        <f>COMPOSIÇÃO!G22</f>
        <v>274.41000000000003</v>
      </c>
      <c r="H17" s="296">
        <f t="shared" ref="H17:H20" si="0">TRUNC(G17*($H$6+1),2)</f>
        <v>353.44</v>
      </c>
      <c r="I17" s="296">
        <f t="shared" ref="I17:I21" si="1">TRUNC(F17*H17,2)</f>
        <v>1413.76</v>
      </c>
      <c r="K17" s="254">
        <v>215.98</v>
      </c>
      <c r="L17" s="254">
        <f>K17+M17</f>
        <v>177.1036</v>
      </c>
      <c r="M17" s="410">
        <f>K17*-18%</f>
        <v>-38.876399999999997</v>
      </c>
      <c r="S17" s="377"/>
    </row>
    <row r="18" spans="1:23" s="378" customFormat="1" ht="50.25" customHeight="1" x14ac:dyDescent="0.2">
      <c r="A18" s="484"/>
      <c r="B18" s="287" t="s">
        <v>153</v>
      </c>
      <c r="C18" s="290">
        <v>98459</v>
      </c>
      <c r="D18" s="106" t="s">
        <v>349</v>
      </c>
      <c r="E18" s="291" t="s">
        <v>41</v>
      </c>
      <c r="F18" s="291">
        <v>285.47000000000003</v>
      </c>
      <c r="G18" s="296">
        <v>91.04</v>
      </c>
      <c r="H18" s="296">
        <f>TRUNC(G18*($H$6+1),2)+0.01</f>
        <v>117.26</v>
      </c>
      <c r="I18" s="296">
        <f t="shared" si="1"/>
        <v>33474.21</v>
      </c>
      <c r="J18" s="79"/>
      <c r="K18" s="254"/>
      <c r="L18" s="254"/>
      <c r="M18" s="410"/>
      <c r="N18" s="79"/>
      <c r="O18" s="79"/>
      <c r="P18" s="79"/>
      <c r="Q18" s="79"/>
      <c r="R18" s="79"/>
      <c r="S18" s="377"/>
      <c r="T18" s="79"/>
      <c r="U18" s="79"/>
      <c r="V18" s="79"/>
      <c r="W18" s="79"/>
    </row>
    <row r="19" spans="1:23" s="79" customFormat="1" ht="73.5" customHeight="1" x14ac:dyDescent="0.2">
      <c r="A19" s="78"/>
      <c r="B19" s="297" t="s">
        <v>154</v>
      </c>
      <c r="C19" s="290">
        <v>93208</v>
      </c>
      <c r="D19" s="106" t="s">
        <v>126</v>
      </c>
      <c r="E19" s="291" t="s">
        <v>41</v>
      </c>
      <c r="F19" s="291">
        <v>6</v>
      </c>
      <c r="G19" s="296">
        <v>645.6</v>
      </c>
      <c r="H19" s="296">
        <f t="shared" si="0"/>
        <v>831.53</v>
      </c>
      <c r="I19" s="296">
        <f t="shared" si="1"/>
        <v>4989.18</v>
      </c>
      <c r="K19" s="296">
        <v>416.57</v>
      </c>
      <c r="L19" s="296">
        <f>K19+M19</f>
        <v>341.5874</v>
      </c>
      <c r="M19" s="410">
        <f>K19*-18%</f>
        <v>-74.982599999999991</v>
      </c>
      <c r="S19" s="377"/>
    </row>
    <row r="20" spans="1:23" s="79" customFormat="1" ht="73.5" customHeight="1" x14ac:dyDescent="0.2">
      <c r="A20" s="78"/>
      <c r="B20" s="297" t="s">
        <v>304</v>
      </c>
      <c r="C20" s="290">
        <v>98525</v>
      </c>
      <c r="D20" s="106" t="s">
        <v>335</v>
      </c>
      <c r="E20" s="291" t="s">
        <v>41</v>
      </c>
      <c r="F20" s="291">
        <v>512.75</v>
      </c>
      <c r="G20" s="296">
        <v>0.26</v>
      </c>
      <c r="H20" s="296">
        <f t="shared" si="0"/>
        <v>0.33</v>
      </c>
      <c r="I20" s="296">
        <f>TRUNC(F20*H20,2)+0.01</f>
        <v>169.20999999999998</v>
      </c>
      <c r="K20" s="296"/>
      <c r="L20" s="296"/>
      <c r="M20" s="410"/>
      <c r="S20" s="377"/>
    </row>
    <row r="21" spans="1:23" s="79" customFormat="1" ht="53.25" customHeight="1" x14ac:dyDescent="0.2">
      <c r="A21" s="78"/>
      <c r="B21" s="297" t="s">
        <v>305</v>
      </c>
      <c r="C21" s="290">
        <v>99059</v>
      </c>
      <c r="D21" s="106" t="s">
        <v>158</v>
      </c>
      <c r="E21" s="291" t="s">
        <v>53</v>
      </c>
      <c r="F21" s="291">
        <v>104.4</v>
      </c>
      <c r="G21" s="296">
        <v>37.869999999999997</v>
      </c>
      <c r="H21" s="296">
        <f>TRUNC(G21*($H$6+1),2)+0.01</f>
        <v>48.78</v>
      </c>
      <c r="I21" s="296">
        <f t="shared" si="1"/>
        <v>5092.63</v>
      </c>
      <c r="K21" s="296">
        <v>3.55</v>
      </c>
      <c r="L21" s="296">
        <f>K21+M21</f>
        <v>2.911</v>
      </c>
      <c r="M21" s="410">
        <f>K21*-18%</f>
        <v>-0.6389999999999999</v>
      </c>
      <c r="S21" s="377"/>
    </row>
    <row r="22" spans="1:23" s="45" customFormat="1" ht="35.1" customHeight="1" x14ac:dyDescent="0.2">
      <c r="A22" s="44"/>
      <c r="B22" s="277"/>
      <c r="C22" s="278"/>
      <c r="D22" s="272" t="s">
        <v>138</v>
      </c>
      <c r="E22" s="277"/>
      <c r="F22" s="278"/>
      <c r="G22" s="278"/>
      <c r="H22" s="279"/>
      <c r="I22" s="105">
        <f>SUM(I17:I21)</f>
        <v>45138.99</v>
      </c>
      <c r="J22" s="177"/>
      <c r="K22" s="177"/>
      <c r="L22" s="256"/>
      <c r="M22" s="410"/>
      <c r="N22" s="177"/>
      <c r="O22" s="177"/>
      <c r="P22" s="177"/>
      <c r="Q22" s="177"/>
      <c r="R22" s="177"/>
      <c r="S22" s="377"/>
      <c r="T22" s="177"/>
      <c r="U22" s="177"/>
      <c r="V22" s="177"/>
      <c r="W22" s="177"/>
    </row>
    <row r="23" spans="1:23" s="33" customFormat="1" ht="27.75" customHeight="1" x14ac:dyDescent="0.2">
      <c r="A23" s="42"/>
      <c r="B23" s="56" t="s">
        <v>165</v>
      </c>
      <c r="C23" s="57"/>
      <c r="D23" s="127" t="s">
        <v>147</v>
      </c>
      <c r="E23" s="280"/>
      <c r="F23" s="281"/>
      <c r="G23" s="281"/>
      <c r="H23" s="281"/>
      <c r="I23" s="282"/>
      <c r="J23" s="128"/>
      <c r="K23" s="259"/>
      <c r="L23" s="256"/>
      <c r="M23" s="410"/>
      <c r="N23" s="128"/>
      <c r="O23" s="128"/>
      <c r="P23" s="128"/>
      <c r="Q23" s="128"/>
      <c r="R23" s="128"/>
      <c r="S23" s="377"/>
      <c r="T23" s="128"/>
      <c r="U23" s="128"/>
      <c r="V23" s="128"/>
      <c r="W23" s="128"/>
    </row>
    <row r="24" spans="1:23" s="77" customFormat="1" ht="83.25" customHeight="1" x14ac:dyDescent="0.2">
      <c r="B24" s="287" t="s">
        <v>306</v>
      </c>
      <c r="C24" s="290">
        <v>101136</v>
      </c>
      <c r="D24" s="288" t="s">
        <v>362</v>
      </c>
      <c r="E24" s="291" t="s">
        <v>42</v>
      </c>
      <c r="F24" s="291">
        <v>156.25</v>
      </c>
      <c r="G24" s="296">
        <v>8.19</v>
      </c>
      <c r="H24" s="296">
        <f>TRUNC(G24*($H$6+1),2)+0.01</f>
        <v>10.549999999999999</v>
      </c>
      <c r="I24" s="296">
        <f>TRUNC(F24*H24,2)+0.01</f>
        <v>1648.44</v>
      </c>
      <c r="J24" s="334"/>
      <c r="K24" s="335"/>
      <c r="L24" s="335"/>
    </row>
    <row r="25" spans="1:23" s="77" customFormat="1" ht="83.25" customHeight="1" x14ac:dyDescent="0.2">
      <c r="B25" s="287" t="s">
        <v>307</v>
      </c>
      <c r="C25" s="290">
        <v>100574</v>
      </c>
      <c r="D25" s="288" t="s">
        <v>272</v>
      </c>
      <c r="E25" s="291" t="s">
        <v>42</v>
      </c>
      <c r="F25" s="291">
        <v>314.86</v>
      </c>
      <c r="G25" s="296">
        <v>0.92</v>
      </c>
      <c r="H25" s="296">
        <f t="shared" ref="H25" si="2">TRUNC(G25*($H$6+1),2)</f>
        <v>1.18</v>
      </c>
      <c r="I25" s="296">
        <f t="shared" ref="I25" si="3">TRUNC(F25*H25,2)</f>
        <v>371.53</v>
      </c>
      <c r="J25" s="334"/>
      <c r="K25" s="335"/>
      <c r="L25" s="335"/>
    </row>
    <row r="26" spans="1:23" s="77" customFormat="1" ht="83.25" customHeight="1" x14ac:dyDescent="0.2">
      <c r="B26" s="287" t="s">
        <v>308</v>
      </c>
      <c r="C26" s="290">
        <v>100577</v>
      </c>
      <c r="D26" s="288" t="s">
        <v>336</v>
      </c>
      <c r="E26" s="291" t="s">
        <v>42</v>
      </c>
      <c r="F26" s="291">
        <v>314.86</v>
      </c>
      <c r="G26" s="296">
        <v>0.68</v>
      </c>
      <c r="H26" s="296">
        <f>TRUNC(G26*($H$6+1),2)+0.01</f>
        <v>0.88</v>
      </c>
      <c r="I26" s="296">
        <f>TRUNC(F26*H26,2)+0.01</f>
        <v>277.08</v>
      </c>
      <c r="J26" s="334"/>
      <c r="K26" s="335"/>
      <c r="L26" s="335"/>
    </row>
    <row r="27" spans="1:23" s="45" customFormat="1" ht="35.1" customHeight="1" x14ac:dyDescent="0.2">
      <c r="A27" s="44"/>
      <c r="B27" s="277"/>
      <c r="C27" s="278"/>
      <c r="D27" s="272" t="s">
        <v>201</v>
      </c>
      <c r="E27" s="278"/>
      <c r="F27" s="278"/>
      <c r="G27" s="278"/>
      <c r="H27" s="279"/>
      <c r="I27" s="105">
        <f>SUM(I24:I26)</f>
        <v>2297.0500000000002</v>
      </c>
      <c r="J27" s="177"/>
      <c r="K27" s="255"/>
      <c r="L27" s="363"/>
      <c r="M27" s="410"/>
      <c r="N27" s="177"/>
      <c r="O27" s="177"/>
      <c r="P27" s="177"/>
      <c r="Q27" s="177"/>
      <c r="R27" s="177"/>
      <c r="S27" s="377"/>
      <c r="T27" s="177"/>
      <c r="U27" s="177"/>
      <c r="V27" s="177"/>
      <c r="W27" s="177"/>
    </row>
    <row r="28" spans="1:23" s="33" customFormat="1" ht="31.5" customHeight="1" x14ac:dyDescent="0.2">
      <c r="A28" s="110"/>
      <c r="B28" s="401" t="s">
        <v>166</v>
      </c>
      <c r="C28" s="402"/>
      <c r="D28" s="403" t="s">
        <v>121</v>
      </c>
      <c r="E28" s="517"/>
      <c r="F28" s="518"/>
      <c r="G28" s="518"/>
      <c r="H28" s="518"/>
      <c r="I28" s="519"/>
      <c r="J28" s="128"/>
      <c r="K28" s="251"/>
      <c r="L28" s="256"/>
      <c r="M28" s="410"/>
      <c r="N28" s="128"/>
      <c r="O28" s="128"/>
      <c r="P28" s="128"/>
      <c r="Q28" s="128"/>
      <c r="R28" s="128"/>
      <c r="S28" s="377"/>
      <c r="T28" s="128"/>
      <c r="U28" s="128"/>
      <c r="V28" s="128"/>
      <c r="W28" s="128"/>
    </row>
    <row r="29" spans="1:23" s="362" customFormat="1" ht="21" x14ac:dyDescent="0.2">
      <c r="B29" s="373"/>
      <c r="C29" s="372"/>
      <c r="D29" s="409" t="s">
        <v>310</v>
      </c>
      <c r="E29" s="372"/>
      <c r="F29" s="372"/>
      <c r="G29" s="372"/>
      <c r="H29" s="372"/>
      <c r="I29" s="374"/>
      <c r="J29" s="364"/>
    </row>
    <row r="30" spans="1:23" s="378" customFormat="1" ht="53.25" customHeight="1" x14ac:dyDescent="0.2">
      <c r="A30" s="484"/>
      <c r="B30" s="404" t="s">
        <v>185</v>
      </c>
      <c r="C30" s="405">
        <v>96520</v>
      </c>
      <c r="D30" s="406" t="s">
        <v>363</v>
      </c>
      <c r="E30" s="407" t="s">
        <v>42</v>
      </c>
      <c r="F30" s="407">
        <v>13.65</v>
      </c>
      <c r="G30" s="408">
        <v>67.52</v>
      </c>
      <c r="H30" s="296">
        <f>TRUNC(G30*($H$6+1),2)+0.01</f>
        <v>86.97</v>
      </c>
      <c r="I30" s="296">
        <f t="shared" ref="I30:I35" si="4">TRUNC(F30*H30,2)</f>
        <v>1187.1400000000001</v>
      </c>
      <c r="J30" s="484"/>
    </row>
    <row r="31" spans="1:23" s="378" customFormat="1" ht="53.25" customHeight="1" x14ac:dyDescent="0.2">
      <c r="A31" s="484"/>
      <c r="B31" s="404" t="s">
        <v>187</v>
      </c>
      <c r="C31" s="290">
        <v>100576</v>
      </c>
      <c r="D31" s="300" t="s">
        <v>273</v>
      </c>
      <c r="E31" s="292" t="s">
        <v>41</v>
      </c>
      <c r="F31" s="292">
        <v>41.39</v>
      </c>
      <c r="G31" s="299">
        <v>1.49</v>
      </c>
      <c r="H31" s="296">
        <f>TRUNC(G31*($H$6+1),2)+0.01</f>
        <v>1.92</v>
      </c>
      <c r="I31" s="296">
        <f>TRUNC(F31*H31,2)+0.01</f>
        <v>79.47</v>
      </c>
      <c r="J31" s="484"/>
    </row>
    <row r="32" spans="1:23" s="79" customFormat="1" ht="42.75" customHeight="1" x14ac:dyDescent="0.2">
      <c r="A32" s="78"/>
      <c r="B32" s="404" t="s">
        <v>188</v>
      </c>
      <c r="C32" s="298">
        <v>96532</v>
      </c>
      <c r="D32" s="288" t="s">
        <v>252</v>
      </c>
      <c r="E32" s="291" t="s">
        <v>41</v>
      </c>
      <c r="F32" s="291">
        <v>64.680000000000007</v>
      </c>
      <c r="G32" s="296">
        <v>141.9</v>
      </c>
      <c r="H32" s="296">
        <f>TRUNC(G32*($H$6+1),2)+0.01</f>
        <v>182.76999999999998</v>
      </c>
      <c r="I32" s="296">
        <f t="shared" si="4"/>
        <v>11821.56</v>
      </c>
      <c r="J32" s="78"/>
    </row>
    <row r="33" spans="1:23" s="378" customFormat="1" ht="53.25" customHeight="1" x14ac:dyDescent="0.2">
      <c r="A33" s="484"/>
      <c r="B33" s="404" t="s">
        <v>189</v>
      </c>
      <c r="C33" s="298">
        <v>96556</v>
      </c>
      <c r="D33" s="300" t="s">
        <v>298</v>
      </c>
      <c r="E33" s="292" t="s">
        <v>42</v>
      </c>
      <c r="F33" s="292">
        <v>12.41</v>
      </c>
      <c r="G33" s="299">
        <v>523.89</v>
      </c>
      <c r="H33" s="296">
        <f t="shared" ref="H33:H35" si="5">TRUNC(G33*($H$6+1),2)</f>
        <v>674.77</v>
      </c>
      <c r="I33" s="296">
        <f>TRUNC(F33*H33,2)+0.01</f>
        <v>8373.9</v>
      </c>
      <c r="J33" s="484"/>
    </row>
    <row r="34" spans="1:23" s="378" customFormat="1" ht="64.5" customHeight="1" x14ac:dyDescent="0.2">
      <c r="A34" s="484"/>
      <c r="B34" s="404" t="s">
        <v>190</v>
      </c>
      <c r="C34" s="298">
        <v>92919</v>
      </c>
      <c r="D34" s="300" t="s">
        <v>178</v>
      </c>
      <c r="E34" s="292" t="s">
        <v>48</v>
      </c>
      <c r="F34" s="299">
        <v>473</v>
      </c>
      <c r="G34" s="299">
        <v>11.44</v>
      </c>
      <c r="H34" s="296">
        <f t="shared" si="5"/>
        <v>14.73</v>
      </c>
      <c r="I34" s="296">
        <f t="shared" si="4"/>
        <v>6967.29</v>
      </c>
      <c r="J34" s="484"/>
    </row>
    <row r="35" spans="1:23" s="378" customFormat="1" ht="68.25" customHeight="1" x14ac:dyDescent="0.2">
      <c r="A35" s="484"/>
      <c r="B35" s="404" t="s">
        <v>309</v>
      </c>
      <c r="C35" s="298">
        <v>92915</v>
      </c>
      <c r="D35" s="300" t="s">
        <v>179</v>
      </c>
      <c r="E35" s="292" t="s">
        <v>48</v>
      </c>
      <c r="F35" s="299">
        <v>26</v>
      </c>
      <c r="G35" s="299">
        <v>14</v>
      </c>
      <c r="H35" s="296">
        <f t="shared" si="5"/>
        <v>18.03</v>
      </c>
      <c r="I35" s="296">
        <f t="shared" si="4"/>
        <v>468.78</v>
      </c>
      <c r="J35" s="484"/>
    </row>
    <row r="36" spans="1:23" s="362" customFormat="1" ht="21" x14ac:dyDescent="0.2">
      <c r="B36" s="373"/>
      <c r="C36" s="372"/>
      <c r="D36" s="409" t="s">
        <v>311</v>
      </c>
      <c r="E36" s="372"/>
      <c r="F36" s="372"/>
      <c r="G36" s="372"/>
      <c r="H36" s="372"/>
      <c r="I36" s="374"/>
      <c r="J36" s="364"/>
    </row>
    <row r="37" spans="1:23" s="79" customFormat="1" ht="39.9" customHeight="1" x14ac:dyDescent="0.2">
      <c r="A37" s="78"/>
      <c r="B37" s="287" t="s">
        <v>193</v>
      </c>
      <c r="C37" s="298">
        <v>96527</v>
      </c>
      <c r="D37" s="288" t="s">
        <v>364</v>
      </c>
      <c r="E37" s="291" t="s">
        <v>42</v>
      </c>
      <c r="F37" s="291">
        <v>11.93</v>
      </c>
      <c r="G37" s="291">
        <v>86.19</v>
      </c>
      <c r="H37" s="296">
        <f t="shared" ref="H37:H41" si="6">TRUNC(G37*($H$6+1),2)</f>
        <v>111.01</v>
      </c>
      <c r="I37" s="296">
        <f>TRUNC(F37*H37,2)+0.01</f>
        <v>1324.35</v>
      </c>
      <c r="J37" s="78"/>
    </row>
    <row r="38" spans="1:23" s="79" customFormat="1" ht="53.25" customHeight="1" x14ac:dyDescent="0.2">
      <c r="A38" s="78"/>
      <c r="B38" s="287" t="s">
        <v>195</v>
      </c>
      <c r="C38" s="298">
        <v>96536</v>
      </c>
      <c r="D38" s="288" t="s">
        <v>180</v>
      </c>
      <c r="E38" s="291" t="s">
        <v>41</v>
      </c>
      <c r="F38" s="291">
        <v>101.66</v>
      </c>
      <c r="G38" s="296">
        <v>50.73</v>
      </c>
      <c r="H38" s="296">
        <f t="shared" si="6"/>
        <v>65.34</v>
      </c>
      <c r="I38" s="296">
        <f t="shared" ref="I38:I41" si="7">TRUNC(F38*H38,2)</f>
        <v>6642.46</v>
      </c>
      <c r="J38" s="78"/>
    </row>
    <row r="39" spans="1:23" s="378" customFormat="1" ht="68.25" customHeight="1" x14ac:dyDescent="0.2">
      <c r="A39" s="484"/>
      <c r="B39" s="287" t="s">
        <v>196</v>
      </c>
      <c r="C39" s="298">
        <v>96557</v>
      </c>
      <c r="D39" s="300" t="s">
        <v>299</v>
      </c>
      <c r="E39" s="292" t="s">
        <v>42</v>
      </c>
      <c r="F39" s="292">
        <v>10.85</v>
      </c>
      <c r="G39" s="299">
        <v>436.47</v>
      </c>
      <c r="H39" s="296">
        <f t="shared" si="6"/>
        <v>562.16999999999996</v>
      </c>
      <c r="I39" s="296">
        <f t="shared" si="7"/>
        <v>6099.54</v>
      </c>
      <c r="J39" s="484"/>
    </row>
    <row r="40" spans="1:23" s="79" customFormat="1" ht="63" customHeight="1" x14ac:dyDescent="0.2">
      <c r="A40" s="78"/>
      <c r="B40" s="287" t="s">
        <v>197</v>
      </c>
      <c r="C40" s="290">
        <v>92777</v>
      </c>
      <c r="D40" s="288" t="s">
        <v>181</v>
      </c>
      <c r="E40" s="291" t="s">
        <v>48</v>
      </c>
      <c r="F40" s="291">
        <v>360</v>
      </c>
      <c r="G40" s="296">
        <v>13.31</v>
      </c>
      <c r="H40" s="296">
        <f t="shared" si="6"/>
        <v>17.14</v>
      </c>
      <c r="I40" s="296">
        <f t="shared" si="7"/>
        <v>6170.4</v>
      </c>
      <c r="J40" s="78"/>
    </row>
    <row r="41" spans="1:23" s="79" customFormat="1" ht="68.25" customHeight="1" x14ac:dyDescent="0.2">
      <c r="A41" s="78"/>
      <c r="B41" s="287" t="s">
        <v>198</v>
      </c>
      <c r="C41" s="290">
        <v>92775</v>
      </c>
      <c r="D41" s="288" t="s">
        <v>182</v>
      </c>
      <c r="E41" s="291" t="s">
        <v>48</v>
      </c>
      <c r="F41" s="291">
        <v>195</v>
      </c>
      <c r="G41" s="296">
        <v>15.01</v>
      </c>
      <c r="H41" s="296">
        <f t="shared" si="6"/>
        <v>19.329999999999998</v>
      </c>
      <c r="I41" s="296">
        <f t="shared" si="7"/>
        <v>3769.35</v>
      </c>
      <c r="J41" s="78"/>
    </row>
    <row r="42" spans="1:23" s="45" customFormat="1" ht="35.1" customHeight="1" x14ac:dyDescent="0.2">
      <c r="A42" s="44"/>
      <c r="B42" s="277"/>
      <c r="C42" s="278"/>
      <c r="D42" s="272" t="s">
        <v>183</v>
      </c>
      <c r="E42" s="278"/>
      <c r="F42" s="278"/>
      <c r="G42" s="278"/>
      <c r="H42" s="279"/>
      <c r="I42" s="105">
        <f>SUM(I30:I41)</f>
        <v>52904.24</v>
      </c>
      <c r="J42" s="177"/>
      <c r="K42" s="255"/>
      <c r="L42" s="363"/>
      <c r="M42" s="410"/>
      <c r="N42" s="177"/>
      <c r="O42" s="177"/>
      <c r="P42" s="177"/>
      <c r="Q42" s="177"/>
      <c r="R42" s="177"/>
      <c r="S42" s="377"/>
      <c r="T42" s="177"/>
      <c r="U42" s="177"/>
      <c r="V42" s="177"/>
      <c r="W42" s="177"/>
    </row>
    <row r="43" spans="1:23" s="361" customFormat="1" ht="35.1" customHeight="1" x14ac:dyDescent="0.2">
      <c r="A43" s="77"/>
      <c r="B43" s="56" t="s">
        <v>167</v>
      </c>
      <c r="C43" s="57"/>
      <c r="D43" s="375" t="s">
        <v>184</v>
      </c>
      <c r="E43" s="496"/>
      <c r="F43" s="497"/>
      <c r="G43" s="497"/>
      <c r="H43" s="497"/>
      <c r="I43" s="498"/>
      <c r="J43" s="77"/>
      <c r="K43" s="251"/>
      <c r="L43" s="256"/>
      <c r="M43" s="410"/>
      <c r="N43" s="77"/>
      <c r="O43" s="77"/>
      <c r="P43" s="77"/>
      <c r="Q43" s="77"/>
      <c r="R43" s="77"/>
      <c r="S43" s="377"/>
      <c r="T43" s="77"/>
      <c r="U43" s="77"/>
      <c r="V43" s="77"/>
      <c r="W43" s="77"/>
    </row>
    <row r="44" spans="1:23" s="362" customFormat="1" ht="21" x14ac:dyDescent="0.2">
      <c r="B44" s="373"/>
      <c r="C44" s="372"/>
      <c r="D44" s="409" t="s">
        <v>329</v>
      </c>
      <c r="E44" s="372"/>
      <c r="F44" s="372"/>
      <c r="G44" s="372"/>
      <c r="H44" s="372"/>
      <c r="I44" s="374"/>
      <c r="J44" s="364"/>
    </row>
    <row r="45" spans="1:23" s="79" customFormat="1" ht="72.75" customHeight="1" x14ac:dyDescent="0.2">
      <c r="A45" s="78"/>
      <c r="B45" s="287" t="s">
        <v>312</v>
      </c>
      <c r="C45" s="290">
        <v>92423</v>
      </c>
      <c r="D45" s="288" t="s">
        <v>186</v>
      </c>
      <c r="E45" s="291" t="s">
        <v>41</v>
      </c>
      <c r="F45" s="291">
        <v>77.08</v>
      </c>
      <c r="G45" s="296">
        <v>45.85</v>
      </c>
      <c r="H45" s="296">
        <f t="shared" ref="H45:H47" si="8">TRUNC(G45*($H$6+1),2)</f>
        <v>59.05</v>
      </c>
      <c r="I45" s="296">
        <f t="shared" ref="I45:I47" si="9">TRUNC(F45*H45,2)</f>
        <v>4551.57</v>
      </c>
      <c r="J45" s="78"/>
    </row>
    <row r="46" spans="1:23" s="79" customFormat="1" ht="70.5" customHeight="1" x14ac:dyDescent="0.2">
      <c r="A46" s="78"/>
      <c r="B46" s="297" t="s">
        <v>346</v>
      </c>
      <c r="C46" s="298">
        <v>92778</v>
      </c>
      <c r="D46" s="300" t="s">
        <v>191</v>
      </c>
      <c r="E46" s="292" t="s">
        <v>48</v>
      </c>
      <c r="F46" s="292">
        <v>613</v>
      </c>
      <c r="G46" s="299">
        <v>11.87</v>
      </c>
      <c r="H46" s="299">
        <f>TRUNC(G46*($H$6+1),2)+0.01</f>
        <v>15.29</v>
      </c>
      <c r="I46" s="299">
        <f t="shared" si="9"/>
        <v>9372.77</v>
      </c>
      <c r="J46" s="78"/>
    </row>
    <row r="47" spans="1:23" s="79" customFormat="1" ht="63" customHeight="1" x14ac:dyDescent="0.2">
      <c r="A47" s="78"/>
      <c r="B47" s="297" t="s">
        <v>313</v>
      </c>
      <c r="C47" s="298">
        <v>92775</v>
      </c>
      <c r="D47" s="300" t="s">
        <v>182</v>
      </c>
      <c r="E47" s="292" t="s">
        <v>48</v>
      </c>
      <c r="F47" s="292">
        <v>149</v>
      </c>
      <c r="G47" s="299">
        <v>15.01</v>
      </c>
      <c r="H47" s="299">
        <f t="shared" si="8"/>
        <v>19.329999999999998</v>
      </c>
      <c r="I47" s="299">
        <f t="shared" si="9"/>
        <v>2880.17</v>
      </c>
      <c r="J47" s="78"/>
    </row>
    <row r="48" spans="1:23" s="79" customFormat="1" ht="72" customHeight="1" x14ac:dyDescent="0.2">
      <c r="A48" s="78"/>
      <c r="B48" s="287" t="s">
        <v>314</v>
      </c>
      <c r="C48" s="290">
        <v>92718</v>
      </c>
      <c r="D48" s="288" t="s">
        <v>192</v>
      </c>
      <c r="E48" s="291" t="s">
        <v>42</v>
      </c>
      <c r="F48" s="291">
        <v>3.77</v>
      </c>
      <c r="G48" s="296">
        <v>510.03</v>
      </c>
      <c r="H48" s="296">
        <f>TRUNC(G48*($H$6+1),2)+0.01</f>
        <v>656.92</v>
      </c>
      <c r="I48" s="296">
        <f>TRUNC(F48*H48,2)+0.01</f>
        <v>2476.59</v>
      </c>
      <c r="J48" s="78"/>
    </row>
    <row r="49" spans="1:23" s="362" customFormat="1" ht="21" x14ac:dyDescent="0.2">
      <c r="B49" s="373"/>
      <c r="C49" s="372"/>
      <c r="D49" s="409" t="s">
        <v>315</v>
      </c>
      <c r="E49" s="372"/>
      <c r="F49" s="372"/>
      <c r="G49" s="372"/>
      <c r="H49" s="372"/>
      <c r="I49" s="374"/>
      <c r="J49" s="364"/>
    </row>
    <row r="50" spans="1:23" s="79" customFormat="1" ht="53.25" customHeight="1" x14ac:dyDescent="0.2">
      <c r="A50" s="78"/>
      <c r="B50" s="287" t="s">
        <v>316</v>
      </c>
      <c r="C50" s="290">
        <v>92448</v>
      </c>
      <c r="D50" s="288" t="s">
        <v>194</v>
      </c>
      <c r="E50" s="291" t="s">
        <v>41</v>
      </c>
      <c r="F50" s="291">
        <v>62.41</v>
      </c>
      <c r="G50" s="296">
        <v>102.87</v>
      </c>
      <c r="H50" s="296">
        <f>TRUNC(G50*($H$6+1),2)+0.01</f>
        <v>132.5</v>
      </c>
      <c r="I50" s="296">
        <f>TRUNC(F50*H50,2)+0.01</f>
        <v>8269.33</v>
      </c>
      <c r="J50" s="78"/>
    </row>
    <row r="51" spans="1:23" s="79" customFormat="1" ht="65.25" customHeight="1" x14ac:dyDescent="0.2">
      <c r="A51" s="78"/>
      <c r="B51" s="287" t="s">
        <v>317</v>
      </c>
      <c r="C51" s="298">
        <v>92741</v>
      </c>
      <c r="D51" s="300" t="s">
        <v>347</v>
      </c>
      <c r="E51" s="291" t="s">
        <v>42</v>
      </c>
      <c r="F51" s="291">
        <v>6.87</v>
      </c>
      <c r="G51" s="299">
        <v>560.67999999999995</v>
      </c>
      <c r="H51" s="296">
        <f>TRUNC(G51*($H$6+1),2)+0.01</f>
        <v>722.16</v>
      </c>
      <c r="I51" s="296">
        <f>TRUNC(F51*H51,2)+0.01</f>
        <v>4961.24</v>
      </c>
      <c r="J51" s="78"/>
    </row>
    <row r="52" spans="1:23" s="79" customFormat="1" ht="79.5" customHeight="1" x14ac:dyDescent="0.2">
      <c r="A52" s="78"/>
      <c r="B52" s="287" t="s">
        <v>318</v>
      </c>
      <c r="C52" s="290">
        <v>92777</v>
      </c>
      <c r="D52" s="288" t="s">
        <v>181</v>
      </c>
      <c r="E52" s="291" t="s">
        <v>48</v>
      </c>
      <c r="F52" s="291">
        <v>290</v>
      </c>
      <c r="G52" s="296">
        <v>13.31</v>
      </c>
      <c r="H52" s="296">
        <f t="shared" ref="H52:H53" si="10">TRUNC(G52*($H$6+1),2)</f>
        <v>17.14</v>
      </c>
      <c r="I52" s="296">
        <f t="shared" ref="I52:I53" si="11">TRUNC(F52*H52,2)</f>
        <v>4970.6000000000004</v>
      </c>
      <c r="J52" s="78"/>
    </row>
    <row r="53" spans="1:23" s="79" customFormat="1" ht="76.5" customHeight="1" x14ac:dyDescent="0.2">
      <c r="A53" s="78"/>
      <c r="B53" s="287" t="s">
        <v>319</v>
      </c>
      <c r="C53" s="290">
        <v>92775</v>
      </c>
      <c r="D53" s="288" t="s">
        <v>182</v>
      </c>
      <c r="E53" s="291" t="s">
        <v>48</v>
      </c>
      <c r="F53" s="291">
        <v>183</v>
      </c>
      <c r="G53" s="296">
        <v>15.01</v>
      </c>
      <c r="H53" s="296">
        <f t="shared" si="10"/>
        <v>19.329999999999998</v>
      </c>
      <c r="I53" s="296">
        <f t="shared" si="11"/>
        <v>3537.39</v>
      </c>
      <c r="J53" s="78"/>
    </row>
    <row r="54" spans="1:23" s="45" customFormat="1" ht="35.1" customHeight="1" x14ac:dyDescent="0.2">
      <c r="A54" s="44"/>
      <c r="B54" s="277"/>
      <c r="C54" s="278"/>
      <c r="D54" s="272" t="s">
        <v>202</v>
      </c>
      <c r="E54" s="278"/>
      <c r="F54" s="278"/>
      <c r="G54" s="278"/>
      <c r="H54" s="279"/>
      <c r="I54" s="105">
        <f>SUM(I45:I53)</f>
        <v>41019.659999999996</v>
      </c>
      <c r="J54" s="177"/>
      <c r="K54" s="255"/>
      <c r="L54" s="363"/>
      <c r="M54" s="410"/>
      <c r="N54" s="177"/>
      <c r="O54" s="177"/>
      <c r="P54" s="177"/>
      <c r="Q54" s="177"/>
      <c r="R54" s="177"/>
      <c r="S54" s="377"/>
      <c r="T54" s="177"/>
      <c r="U54" s="177"/>
      <c r="V54" s="177"/>
      <c r="W54" s="177"/>
    </row>
    <row r="55" spans="1:23" s="361" customFormat="1" ht="35.1" customHeight="1" x14ac:dyDescent="0.2">
      <c r="A55" s="77"/>
      <c r="B55" s="56" t="s">
        <v>32</v>
      </c>
      <c r="C55" s="57"/>
      <c r="D55" s="375" t="s">
        <v>40</v>
      </c>
      <c r="E55" s="496"/>
      <c r="F55" s="497"/>
      <c r="G55" s="497"/>
      <c r="H55" s="497"/>
      <c r="I55" s="498"/>
      <c r="J55" s="77"/>
      <c r="K55" s="251"/>
      <c r="L55" s="256"/>
      <c r="M55" s="410"/>
      <c r="N55" s="77"/>
      <c r="O55" s="77"/>
      <c r="P55" s="77"/>
      <c r="Q55" s="77"/>
      <c r="R55" s="77"/>
      <c r="S55" s="377"/>
      <c r="T55" s="77"/>
      <c r="U55" s="77"/>
      <c r="V55" s="77"/>
      <c r="W55" s="77"/>
    </row>
    <row r="56" spans="1:23" s="77" customFormat="1" ht="49.5" customHeight="1" x14ac:dyDescent="0.2">
      <c r="B56" s="302" t="s">
        <v>52</v>
      </c>
      <c r="C56" s="413">
        <v>98557</v>
      </c>
      <c r="D56" s="431" t="s">
        <v>337</v>
      </c>
      <c r="E56" s="301" t="s">
        <v>41</v>
      </c>
      <c r="F56" s="296">
        <v>101.66</v>
      </c>
      <c r="G56" s="287">
        <v>29.62</v>
      </c>
      <c r="H56" s="296">
        <f t="shared" ref="H56" si="12">TRUNC(G56*($H$6+1),2)</f>
        <v>38.15</v>
      </c>
      <c r="I56" s="296">
        <f>TRUNC(F56*H56,2)+0.01</f>
        <v>3878.3300000000004</v>
      </c>
      <c r="K56" s="251"/>
      <c r="L56" s="256"/>
      <c r="M56" s="410"/>
      <c r="S56" s="377"/>
    </row>
    <row r="57" spans="1:23" s="361" customFormat="1" ht="46.5" customHeight="1" x14ac:dyDescent="0.2">
      <c r="A57" s="77"/>
      <c r="B57" s="289" t="s">
        <v>320</v>
      </c>
      <c r="C57" s="485">
        <v>98561</v>
      </c>
      <c r="D57" s="371" t="s">
        <v>199</v>
      </c>
      <c r="E57" s="293" t="s">
        <v>41</v>
      </c>
      <c r="F57" s="299">
        <v>166.1</v>
      </c>
      <c r="G57" s="297">
        <v>29.99</v>
      </c>
      <c r="H57" s="296">
        <f>TRUNC(G57*($H$6+1),2)+0.01</f>
        <v>38.629999999999995</v>
      </c>
      <c r="I57" s="296">
        <f t="shared" ref="I57" si="13">TRUNC(F57*H57,2)</f>
        <v>6416.44</v>
      </c>
      <c r="J57" s="77"/>
      <c r="K57" s="251"/>
      <c r="L57" s="256"/>
      <c r="M57" s="410"/>
      <c r="N57" s="77"/>
      <c r="O57" s="77"/>
      <c r="P57" s="77"/>
      <c r="Q57" s="77"/>
      <c r="R57" s="77"/>
      <c r="S57" s="377"/>
      <c r="T57" s="77"/>
      <c r="U57" s="77"/>
      <c r="V57" s="77"/>
      <c r="W57" s="77"/>
    </row>
    <row r="58" spans="1:23" s="45" customFormat="1" ht="35.1" customHeight="1" x14ac:dyDescent="0.2">
      <c r="A58" s="44"/>
      <c r="B58" s="277"/>
      <c r="C58" s="278"/>
      <c r="D58" s="272" t="s">
        <v>140</v>
      </c>
      <c r="E58" s="278"/>
      <c r="F58" s="278"/>
      <c r="G58" s="278"/>
      <c r="H58" s="279"/>
      <c r="I58" s="105">
        <f>SUM(I56:I57)</f>
        <v>10294.77</v>
      </c>
      <c r="J58" s="177"/>
      <c r="K58" s="255"/>
      <c r="L58" s="363"/>
      <c r="M58" s="410"/>
      <c r="N58" s="177"/>
      <c r="O58" s="177"/>
      <c r="P58" s="177"/>
      <c r="Q58" s="177"/>
      <c r="R58" s="177"/>
      <c r="S58" s="377"/>
      <c r="T58" s="177"/>
      <c r="U58" s="177"/>
      <c r="V58" s="177"/>
      <c r="W58" s="177"/>
    </row>
    <row r="59" spans="1:23" s="33" customFormat="1" ht="27.75" customHeight="1" x14ac:dyDescent="0.2">
      <c r="A59" s="42"/>
      <c r="B59" s="56" t="s">
        <v>170</v>
      </c>
      <c r="C59" s="57"/>
      <c r="D59" s="127" t="s">
        <v>35</v>
      </c>
      <c r="E59" s="504"/>
      <c r="F59" s="505"/>
      <c r="G59" s="505"/>
      <c r="H59" s="505"/>
      <c r="I59" s="506"/>
      <c r="J59" s="128"/>
      <c r="K59" s="251"/>
      <c r="L59" s="256"/>
      <c r="M59" s="410"/>
      <c r="N59" s="128"/>
      <c r="O59" s="128"/>
      <c r="P59" s="128"/>
      <c r="Q59" s="128"/>
      <c r="R59" s="128"/>
      <c r="S59" s="377"/>
      <c r="T59" s="128"/>
      <c r="U59" s="128"/>
      <c r="V59" s="128"/>
      <c r="W59" s="128"/>
    </row>
    <row r="60" spans="1:23" s="33" customFormat="1" ht="84" customHeight="1" x14ac:dyDescent="0.2">
      <c r="A60" s="42"/>
      <c r="B60" s="289" t="s">
        <v>171</v>
      </c>
      <c r="C60" s="286">
        <v>87503</v>
      </c>
      <c r="D60" s="300" t="s">
        <v>350</v>
      </c>
      <c r="E60" s="107" t="s">
        <v>41</v>
      </c>
      <c r="F60" s="295">
        <v>158.37</v>
      </c>
      <c r="G60" s="295">
        <v>58.08</v>
      </c>
      <c r="H60" s="296">
        <f>TRUNC(G60*($H$6+1),2)+0.01</f>
        <v>74.81</v>
      </c>
      <c r="I60" s="296">
        <f>TRUNC(F60*H60,2)+0.01</f>
        <v>11847.66</v>
      </c>
      <c r="J60" s="275"/>
    </row>
    <row r="61" spans="1:23" s="45" customFormat="1" ht="35.1" customHeight="1" x14ac:dyDescent="0.2">
      <c r="A61" s="44"/>
      <c r="B61" s="277"/>
      <c r="C61" s="278"/>
      <c r="D61" s="272" t="s">
        <v>203</v>
      </c>
      <c r="E61" s="278"/>
      <c r="F61" s="278"/>
      <c r="G61" s="278"/>
      <c r="H61" s="279"/>
      <c r="I61" s="105">
        <f>SUM(I60:I60)</f>
        <v>11847.66</v>
      </c>
      <c r="J61" s="177"/>
      <c r="K61" s="255"/>
      <c r="L61" s="363"/>
      <c r="M61" s="410"/>
      <c r="N61" s="177"/>
      <c r="O61" s="177"/>
      <c r="P61" s="177"/>
      <c r="Q61" s="177"/>
      <c r="R61" s="177"/>
      <c r="S61" s="377"/>
      <c r="T61" s="177"/>
      <c r="U61" s="177"/>
      <c r="V61" s="177"/>
      <c r="W61" s="177"/>
    </row>
    <row r="62" spans="1:23" s="33" customFormat="1" ht="29.25" customHeight="1" x14ac:dyDescent="0.2">
      <c r="A62" s="42"/>
      <c r="B62" s="56" t="s">
        <v>172</v>
      </c>
      <c r="C62" s="57"/>
      <c r="D62" s="127" t="s">
        <v>36</v>
      </c>
      <c r="E62" s="504"/>
      <c r="F62" s="505"/>
      <c r="G62" s="505"/>
      <c r="H62" s="505"/>
      <c r="I62" s="506"/>
      <c r="J62" s="128"/>
      <c r="K62" s="251"/>
      <c r="L62" s="256"/>
      <c r="M62" s="410"/>
      <c r="N62" s="128"/>
      <c r="O62" s="128"/>
      <c r="P62" s="128"/>
      <c r="Q62" s="128"/>
      <c r="R62" s="128"/>
      <c r="S62" s="377"/>
      <c r="T62" s="128"/>
      <c r="U62" s="128"/>
      <c r="V62" s="128"/>
      <c r="W62" s="128"/>
    </row>
    <row r="63" spans="1:23" s="33" customFormat="1" ht="78.75" customHeight="1" x14ac:dyDescent="0.2">
      <c r="A63" s="42"/>
      <c r="B63" s="287" t="s">
        <v>173</v>
      </c>
      <c r="C63" s="301">
        <v>87894</v>
      </c>
      <c r="D63" s="288" t="s">
        <v>159</v>
      </c>
      <c r="E63" s="291" t="s">
        <v>41</v>
      </c>
      <c r="F63" s="296">
        <v>143.97</v>
      </c>
      <c r="G63" s="301">
        <v>4.5599999999999996</v>
      </c>
      <c r="H63" s="296">
        <f t="shared" ref="H63:H64" si="14">TRUNC(G63*($H$6+1),2)</f>
        <v>5.87</v>
      </c>
      <c r="I63" s="296">
        <f t="shared" ref="I63:I64" si="15">TRUNC(F63*H63,2)</f>
        <v>845.1</v>
      </c>
      <c r="J63" s="275"/>
    </row>
    <row r="64" spans="1:23" s="33" customFormat="1" ht="68.25" customHeight="1" x14ac:dyDescent="0.2">
      <c r="A64" s="42"/>
      <c r="B64" s="287" t="s">
        <v>174</v>
      </c>
      <c r="C64" s="301">
        <v>87547</v>
      </c>
      <c r="D64" s="288" t="s">
        <v>141</v>
      </c>
      <c r="E64" s="291" t="s">
        <v>41</v>
      </c>
      <c r="F64" s="296">
        <v>143.97</v>
      </c>
      <c r="G64" s="295">
        <v>16.78</v>
      </c>
      <c r="H64" s="296">
        <f t="shared" si="14"/>
        <v>21.61</v>
      </c>
      <c r="I64" s="296">
        <f t="shared" si="15"/>
        <v>3111.19</v>
      </c>
      <c r="J64" s="275"/>
    </row>
    <row r="65" spans="1:23" s="45" customFormat="1" ht="35.1" customHeight="1" x14ac:dyDescent="0.2">
      <c r="A65" s="44"/>
      <c r="B65" s="277"/>
      <c r="C65" s="278"/>
      <c r="D65" s="272" t="s">
        <v>200</v>
      </c>
      <c r="E65" s="278"/>
      <c r="F65" s="278"/>
      <c r="G65" s="278"/>
      <c r="H65" s="279"/>
      <c r="I65" s="105">
        <f>SUM(I63:I64)</f>
        <v>3956.29</v>
      </c>
      <c r="J65" s="177"/>
      <c r="K65" s="255"/>
      <c r="L65" s="363"/>
      <c r="M65" s="410"/>
      <c r="N65" s="177"/>
      <c r="O65" s="177"/>
      <c r="P65" s="177"/>
      <c r="Q65" s="177"/>
      <c r="R65" s="177"/>
      <c r="S65" s="377"/>
      <c r="T65" s="177"/>
      <c r="U65" s="177"/>
      <c r="V65" s="177"/>
      <c r="W65" s="177"/>
    </row>
    <row r="66" spans="1:23" s="33" customFormat="1" ht="27.75" customHeight="1" x14ac:dyDescent="0.2">
      <c r="A66" s="42"/>
      <c r="B66" s="56" t="s">
        <v>175</v>
      </c>
      <c r="C66" s="57"/>
      <c r="D66" s="127" t="s">
        <v>37</v>
      </c>
      <c r="E66" s="504"/>
      <c r="F66" s="505"/>
      <c r="G66" s="505"/>
      <c r="H66" s="505"/>
      <c r="I66" s="506"/>
      <c r="J66" s="128"/>
      <c r="K66" s="251"/>
      <c r="L66" s="256"/>
      <c r="M66" s="410"/>
      <c r="N66" s="128"/>
      <c r="O66" s="128"/>
      <c r="P66" s="128"/>
      <c r="Q66" s="128"/>
      <c r="R66" s="128"/>
      <c r="S66" s="377"/>
      <c r="T66" s="128"/>
      <c r="U66" s="128"/>
      <c r="V66" s="128"/>
      <c r="W66" s="128"/>
    </row>
    <row r="67" spans="1:23" s="362" customFormat="1" ht="21" x14ac:dyDescent="0.2">
      <c r="B67" s="373"/>
      <c r="C67" s="372"/>
      <c r="D67" s="409" t="s">
        <v>251</v>
      </c>
      <c r="E67" s="372"/>
      <c r="F67" s="372"/>
      <c r="G67" s="372"/>
      <c r="H67" s="372"/>
      <c r="I67" s="374"/>
      <c r="J67" s="364"/>
    </row>
    <row r="68" spans="1:23" s="77" customFormat="1" ht="46.5" customHeight="1" x14ac:dyDescent="0.2">
      <c r="B68" s="302" t="s">
        <v>176</v>
      </c>
      <c r="C68" s="447">
        <v>95240</v>
      </c>
      <c r="D68" s="446" t="s">
        <v>351</v>
      </c>
      <c r="E68" s="448" t="s">
        <v>41</v>
      </c>
      <c r="F68" s="358">
        <v>730.03</v>
      </c>
      <c r="G68" s="358">
        <v>11.96</v>
      </c>
      <c r="H68" s="296">
        <f t="shared" ref="H68:H69" si="16">TRUNC(G68*($H$6+1),2)</f>
        <v>15.4</v>
      </c>
      <c r="I68" s="296">
        <f t="shared" ref="I68:I70" si="17">TRUNC(F68*H68,2)</f>
        <v>11242.46</v>
      </c>
      <c r="K68" s="260">
        <v>4.74</v>
      </c>
      <c r="L68" s="254">
        <f>K68+M68</f>
        <v>3.8868</v>
      </c>
      <c r="M68" s="410">
        <f>K68*-18%</f>
        <v>-0.85319999999999996</v>
      </c>
      <c r="S68" s="377"/>
    </row>
    <row r="69" spans="1:23" s="360" customFormat="1" ht="46.5" customHeight="1" x14ac:dyDescent="0.2">
      <c r="B69" s="289" t="s">
        <v>204</v>
      </c>
      <c r="C69" s="298">
        <v>94998</v>
      </c>
      <c r="D69" s="367" t="s">
        <v>366</v>
      </c>
      <c r="E69" s="107" t="s">
        <v>41</v>
      </c>
      <c r="F69" s="358">
        <v>730.03</v>
      </c>
      <c r="G69" s="478">
        <v>95.42</v>
      </c>
      <c r="H69" s="296">
        <f t="shared" si="16"/>
        <v>122.9</v>
      </c>
      <c r="I69" s="296">
        <f>TRUNC(F69*H69,2)+0.01</f>
        <v>89720.689999999988</v>
      </c>
      <c r="J69" s="77"/>
      <c r="K69" s="260"/>
      <c r="L69" s="254"/>
      <c r="M69" s="410"/>
      <c r="N69" s="77"/>
      <c r="O69" s="77"/>
      <c r="P69" s="77"/>
      <c r="Q69" s="77"/>
      <c r="R69" s="77"/>
      <c r="S69" s="377"/>
      <c r="T69" s="77"/>
      <c r="U69" s="77"/>
      <c r="V69" s="77"/>
      <c r="W69" s="77"/>
    </row>
    <row r="70" spans="1:23" s="360" customFormat="1" ht="46.5" customHeight="1" x14ac:dyDescent="0.2">
      <c r="B70" s="289" t="s">
        <v>205</v>
      </c>
      <c r="C70" s="298">
        <v>95276</v>
      </c>
      <c r="D70" s="367" t="s">
        <v>256</v>
      </c>
      <c r="E70" s="107" t="s">
        <v>116</v>
      </c>
      <c r="F70" s="358">
        <v>1089.05</v>
      </c>
      <c r="G70" s="478">
        <v>2.83</v>
      </c>
      <c r="H70" s="296">
        <f>TRUNC(G70*($H$6+1),2)+0.01</f>
        <v>3.65</v>
      </c>
      <c r="I70" s="296">
        <f t="shared" si="17"/>
        <v>3975.03</v>
      </c>
      <c r="J70" s="77"/>
      <c r="K70" s="260"/>
      <c r="L70" s="254"/>
      <c r="M70" s="410"/>
      <c r="N70" s="77"/>
      <c r="O70" s="77"/>
      <c r="P70" s="77"/>
      <c r="Q70" s="77"/>
      <c r="R70" s="77"/>
      <c r="S70" s="377"/>
      <c r="T70" s="77"/>
      <c r="U70" s="77"/>
      <c r="V70" s="77"/>
      <c r="W70" s="77"/>
    </row>
    <row r="71" spans="1:23" s="45" customFormat="1" ht="35.1" customHeight="1" x14ac:dyDescent="0.2">
      <c r="A71" s="44"/>
      <c r="B71" s="277"/>
      <c r="C71" s="278"/>
      <c r="D71" s="272" t="s">
        <v>206</v>
      </c>
      <c r="E71" s="278"/>
      <c r="F71" s="278"/>
      <c r="G71" s="278"/>
      <c r="H71" s="279"/>
      <c r="I71" s="105">
        <f>SUM(I68:I70)</f>
        <v>104938.18</v>
      </c>
      <c r="J71" s="177"/>
      <c r="K71" s="255"/>
      <c r="L71" s="363"/>
      <c r="M71" s="410"/>
      <c r="N71" s="177"/>
      <c r="O71" s="177"/>
      <c r="P71" s="177"/>
      <c r="Q71" s="177"/>
      <c r="R71" s="177"/>
      <c r="S71" s="377"/>
      <c r="T71" s="177"/>
      <c r="U71" s="177"/>
      <c r="V71" s="177"/>
      <c r="W71" s="177"/>
    </row>
    <row r="72" spans="1:23" s="33" customFormat="1" ht="27.75" customHeight="1" x14ac:dyDescent="0.2">
      <c r="A72" s="42"/>
      <c r="B72" s="56" t="s">
        <v>207</v>
      </c>
      <c r="C72" s="57"/>
      <c r="D72" s="127" t="s">
        <v>38</v>
      </c>
      <c r="E72" s="504"/>
      <c r="F72" s="505"/>
      <c r="G72" s="505"/>
      <c r="H72" s="505"/>
      <c r="I72" s="506"/>
      <c r="J72" s="128"/>
      <c r="K72" s="251"/>
      <c r="L72" s="256"/>
      <c r="M72" s="410"/>
      <c r="N72" s="128"/>
      <c r="O72" s="128"/>
      <c r="P72" s="128"/>
      <c r="Q72" s="128"/>
      <c r="R72" s="128"/>
      <c r="S72" s="377"/>
      <c r="T72" s="128"/>
      <c r="U72" s="128"/>
      <c r="V72" s="128"/>
      <c r="W72" s="128"/>
    </row>
    <row r="73" spans="1:23" s="362" customFormat="1" ht="21" x14ac:dyDescent="0.2">
      <c r="B73" s="373"/>
      <c r="C73" s="372"/>
      <c r="D73" s="409" t="s">
        <v>157</v>
      </c>
      <c r="E73" s="372"/>
      <c r="F73" s="372"/>
      <c r="G73" s="372"/>
      <c r="H73" s="372"/>
      <c r="I73" s="374"/>
      <c r="J73" s="364"/>
    </row>
    <row r="74" spans="1:23" s="33" customFormat="1" ht="46.5" customHeight="1" x14ac:dyDescent="0.2">
      <c r="A74" s="42"/>
      <c r="B74" s="289" t="s">
        <v>208</v>
      </c>
      <c r="C74" s="293">
        <v>88415</v>
      </c>
      <c r="D74" s="294" t="s">
        <v>161</v>
      </c>
      <c r="E74" s="107" t="s">
        <v>41</v>
      </c>
      <c r="F74" s="295">
        <v>157.9</v>
      </c>
      <c r="G74" s="295">
        <v>2.29</v>
      </c>
      <c r="H74" s="296">
        <f>TRUNC(G74*($H$6+1),2)+0.01</f>
        <v>2.9499999999999997</v>
      </c>
      <c r="I74" s="296">
        <f>TRUNC(F74*H74,2)+0.01</f>
        <v>465.81</v>
      </c>
      <c r="J74" s="275"/>
    </row>
    <row r="75" spans="1:23" s="33" customFormat="1" ht="43.5" customHeight="1" x14ac:dyDescent="0.2">
      <c r="A75" s="42"/>
      <c r="B75" s="289" t="s">
        <v>258</v>
      </c>
      <c r="C75" s="293">
        <v>88489</v>
      </c>
      <c r="D75" s="294" t="s">
        <v>162</v>
      </c>
      <c r="E75" s="107" t="s">
        <v>41</v>
      </c>
      <c r="F75" s="295">
        <v>157.9</v>
      </c>
      <c r="G75" s="295">
        <v>11.68</v>
      </c>
      <c r="H75" s="296">
        <f t="shared" ref="H75" si="18">TRUNC(G75*($H$6+1),2)</f>
        <v>15.04</v>
      </c>
      <c r="I75" s="296">
        <f>TRUNC(F75*H75,2)+0.01</f>
        <v>2374.8200000000002</v>
      </c>
      <c r="J75" s="275"/>
    </row>
    <row r="76" spans="1:23" s="362" customFormat="1" ht="21" x14ac:dyDescent="0.2">
      <c r="B76" s="373"/>
      <c r="C76" s="372"/>
      <c r="D76" s="409" t="s">
        <v>160</v>
      </c>
      <c r="E76" s="372"/>
      <c r="F76" s="372"/>
      <c r="G76" s="372"/>
      <c r="H76" s="372"/>
      <c r="I76" s="374"/>
      <c r="J76" s="364"/>
    </row>
    <row r="77" spans="1:23" s="362" customFormat="1" ht="48.75" customHeight="1" x14ac:dyDescent="0.2">
      <c r="B77" s="289" t="s">
        <v>259</v>
      </c>
      <c r="C77" s="293">
        <v>100717</v>
      </c>
      <c r="D77" s="370" t="s">
        <v>275</v>
      </c>
      <c r="E77" s="292" t="s">
        <v>41</v>
      </c>
      <c r="F77" s="295">
        <v>43.34</v>
      </c>
      <c r="G77" s="295">
        <v>6.53</v>
      </c>
      <c r="H77" s="296">
        <f t="shared" ref="H77:H79" si="19">TRUNC(G77*($H$6+1),2)</f>
        <v>8.41</v>
      </c>
      <c r="I77" s="296">
        <f>TRUNC(F77*H77,2)+0.01</f>
        <v>364.49</v>
      </c>
      <c r="J77" s="364"/>
    </row>
    <row r="78" spans="1:23" s="360" customFormat="1" ht="48" customHeight="1" x14ac:dyDescent="0.2">
      <c r="B78" s="289" t="s">
        <v>260</v>
      </c>
      <c r="C78" s="293">
        <v>100722</v>
      </c>
      <c r="D78" s="370" t="s">
        <v>274</v>
      </c>
      <c r="E78" s="292" t="s">
        <v>41</v>
      </c>
      <c r="F78" s="295">
        <v>43.34</v>
      </c>
      <c r="G78" s="295">
        <v>15.81</v>
      </c>
      <c r="H78" s="296">
        <f t="shared" si="19"/>
        <v>20.36</v>
      </c>
      <c r="I78" s="296">
        <f t="shared" ref="I78" si="20">TRUNC(F78*H78,2)</f>
        <v>882.4</v>
      </c>
      <c r="J78" s="368"/>
      <c r="K78" s="369"/>
      <c r="L78" s="369"/>
    </row>
    <row r="79" spans="1:23" s="360" customFormat="1" ht="73.5" customHeight="1" x14ac:dyDescent="0.2">
      <c r="B79" s="289" t="s">
        <v>261</v>
      </c>
      <c r="C79" s="293">
        <v>100742</v>
      </c>
      <c r="D79" s="370" t="s">
        <v>276</v>
      </c>
      <c r="E79" s="292" t="s">
        <v>41</v>
      </c>
      <c r="F79" s="295">
        <v>43.34</v>
      </c>
      <c r="G79" s="295">
        <v>16.16</v>
      </c>
      <c r="H79" s="296">
        <f t="shared" si="19"/>
        <v>20.81</v>
      </c>
      <c r="I79" s="296">
        <f>TRUNC(F79*H79,2)+0.01</f>
        <v>901.91</v>
      </c>
      <c r="J79" s="368"/>
      <c r="K79" s="369"/>
      <c r="L79" s="369"/>
    </row>
    <row r="80" spans="1:23" s="45" customFormat="1" ht="35.1" customHeight="1" x14ac:dyDescent="0.2">
      <c r="A80" s="44"/>
      <c r="B80" s="277"/>
      <c r="C80" s="278"/>
      <c r="D80" s="272" t="s">
        <v>143</v>
      </c>
      <c r="E80" s="278"/>
      <c r="F80" s="278"/>
      <c r="G80" s="278"/>
      <c r="H80" s="279"/>
      <c r="I80" s="105">
        <f>SUM(I74:I79)</f>
        <v>4989.43</v>
      </c>
      <c r="J80" s="177"/>
      <c r="K80" s="255"/>
      <c r="L80" s="363"/>
      <c r="M80" s="410"/>
      <c r="N80" s="177"/>
      <c r="O80" s="177"/>
      <c r="P80" s="177"/>
      <c r="Q80" s="177"/>
      <c r="R80" s="177"/>
      <c r="S80" s="377"/>
      <c r="T80" s="177"/>
      <c r="U80" s="177"/>
      <c r="V80" s="177"/>
      <c r="W80" s="177"/>
    </row>
    <row r="81" spans="1:23" s="33" customFormat="1" ht="27.75" customHeight="1" x14ac:dyDescent="0.2">
      <c r="A81" s="42"/>
      <c r="B81" s="56" t="s">
        <v>209</v>
      </c>
      <c r="C81" s="57"/>
      <c r="D81" s="127" t="s">
        <v>163</v>
      </c>
      <c r="E81" s="504"/>
      <c r="F81" s="505"/>
      <c r="G81" s="505"/>
      <c r="H81" s="505"/>
      <c r="I81" s="506"/>
      <c r="J81" s="128"/>
      <c r="K81" s="257"/>
      <c r="L81" s="258"/>
      <c r="M81" s="410"/>
      <c r="N81" s="128"/>
      <c r="O81" s="128"/>
      <c r="P81" s="128"/>
      <c r="Q81" s="128"/>
      <c r="R81" s="128"/>
      <c r="S81" s="377"/>
      <c r="T81" s="128"/>
      <c r="U81" s="128"/>
      <c r="V81" s="128"/>
      <c r="W81" s="128"/>
    </row>
    <row r="82" spans="1:23" s="378" customFormat="1" ht="90.75" customHeight="1" x14ac:dyDescent="0.2">
      <c r="A82" s="360"/>
      <c r="B82" s="289" t="s">
        <v>303</v>
      </c>
      <c r="C82" s="413">
        <v>99837</v>
      </c>
      <c r="D82" s="371" t="s">
        <v>278</v>
      </c>
      <c r="E82" s="293" t="s">
        <v>53</v>
      </c>
      <c r="F82" s="299">
        <v>36.1</v>
      </c>
      <c r="G82" s="297">
        <v>472.62</v>
      </c>
      <c r="H82" s="296">
        <f t="shared" ref="H82:H86" si="21">TRUNC(G82*($H$6+1),2)</f>
        <v>608.73</v>
      </c>
      <c r="I82" s="296">
        <f t="shared" ref="I82:I86" si="22">TRUNC(F82*H82,2)</f>
        <v>21975.15</v>
      </c>
      <c r="J82" s="79"/>
      <c r="K82" s="287">
        <v>7.35</v>
      </c>
      <c r="L82" s="296">
        <f>K82+M82</f>
        <v>6.0269999999999992</v>
      </c>
      <c r="M82" s="376">
        <f>K82*-18%</f>
        <v>-1.323</v>
      </c>
      <c r="N82" s="79"/>
      <c r="O82" s="79"/>
      <c r="P82" s="79"/>
      <c r="Q82" s="79"/>
      <c r="R82" s="79"/>
      <c r="S82" s="377"/>
      <c r="T82" s="79"/>
      <c r="U82" s="79"/>
      <c r="V82" s="79"/>
      <c r="W82" s="79"/>
    </row>
    <row r="83" spans="1:23" s="378" customFormat="1" ht="37.5" customHeight="1" x14ac:dyDescent="0.2">
      <c r="A83" s="360"/>
      <c r="B83" s="289" t="s">
        <v>280</v>
      </c>
      <c r="C83" s="413">
        <v>99855</v>
      </c>
      <c r="D83" s="371" t="s">
        <v>279</v>
      </c>
      <c r="E83" s="293" t="s">
        <v>53</v>
      </c>
      <c r="F83" s="299">
        <v>26.5</v>
      </c>
      <c r="G83" s="297">
        <v>84.2</v>
      </c>
      <c r="H83" s="296">
        <f>TRUNC(G83*($H$6+1),2)+0.01</f>
        <v>108.45</v>
      </c>
      <c r="I83" s="296">
        <f>TRUNC(F83*H83,2)+0.01</f>
        <v>2873.9300000000003</v>
      </c>
      <c r="J83" s="79"/>
      <c r="K83" s="486"/>
      <c r="L83" s="363"/>
      <c r="M83" s="410"/>
      <c r="N83" s="79"/>
      <c r="O83" s="79"/>
      <c r="P83" s="79"/>
      <c r="Q83" s="79"/>
      <c r="R83" s="79"/>
      <c r="S83" s="377"/>
      <c r="T83" s="79"/>
      <c r="U83" s="79"/>
      <c r="V83" s="79"/>
      <c r="W83" s="79"/>
    </row>
    <row r="84" spans="1:23" s="378" customFormat="1" ht="37.5" customHeight="1" x14ac:dyDescent="0.2">
      <c r="A84" s="360"/>
      <c r="B84" s="289" t="s">
        <v>321</v>
      </c>
      <c r="C84" s="413" t="s">
        <v>237</v>
      </c>
      <c r="D84" s="431" t="str">
        <f>COMPOSIÇÃO!B25</f>
        <v>TUBO DE AÇO GALVANIZADO 2.1/2" (DETALHE DE QUINA 01)</v>
      </c>
      <c r="E84" s="301" t="s">
        <v>53</v>
      </c>
      <c r="F84" s="296">
        <v>14.85</v>
      </c>
      <c r="G84" s="287">
        <f>COMPOSIÇÃO!G32</f>
        <v>123.76</v>
      </c>
      <c r="H84" s="296">
        <f t="shared" si="21"/>
        <v>159.4</v>
      </c>
      <c r="I84" s="296">
        <f t="shared" si="22"/>
        <v>2367.09</v>
      </c>
      <c r="J84" s="79"/>
      <c r="K84" s="486"/>
      <c r="L84" s="363"/>
      <c r="M84" s="410"/>
      <c r="N84" s="79"/>
      <c r="O84" s="79"/>
      <c r="P84" s="79"/>
      <c r="Q84" s="79"/>
      <c r="R84" s="79"/>
      <c r="S84" s="377"/>
      <c r="T84" s="79"/>
      <c r="U84" s="79"/>
      <c r="V84" s="79"/>
      <c r="W84" s="79"/>
    </row>
    <row r="85" spans="1:23" s="378" customFormat="1" ht="37.5" customHeight="1" x14ac:dyDescent="0.2">
      <c r="A85" s="360"/>
      <c r="B85" s="289" t="s">
        <v>322</v>
      </c>
      <c r="C85" s="413" t="s">
        <v>238</v>
      </c>
      <c r="D85" s="431" t="str">
        <f>COMPOSIÇÃO!B35</f>
        <v>CANTONEIRA DE ABAS DESIGUAIS (DETALHE DE+B34+B35)</v>
      </c>
      <c r="E85" s="301" t="s">
        <v>53</v>
      </c>
      <c r="F85" s="296">
        <v>16.86</v>
      </c>
      <c r="G85" s="287">
        <f>COMPOSIÇÃO!G42</f>
        <v>116.21</v>
      </c>
      <c r="H85" s="296">
        <f>TRUNC(G85*($H$6+1),2)+0.01</f>
        <v>149.67999999999998</v>
      </c>
      <c r="I85" s="296">
        <f t="shared" si="22"/>
        <v>2523.6</v>
      </c>
      <c r="J85" s="79"/>
      <c r="K85" s="486"/>
      <c r="L85" s="363"/>
      <c r="M85" s="410"/>
      <c r="N85" s="79"/>
      <c r="O85" s="79"/>
      <c r="P85" s="79"/>
      <c r="Q85" s="79"/>
      <c r="R85" s="79"/>
      <c r="S85" s="377"/>
      <c r="T85" s="79"/>
      <c r="U85" s="79"/>
      <c r="V85" s="79"/>
      <c r="W85" s="79"/>
    </row>
    <row r="86" spans="1:23" s="378" customFormat="1" ht="37.5" customHeight="1" x14ac:dyDescent="0.2">
      <c r="A86" s="360"/>
      <c r="B86" s="289" t="s">
        <v>323</v>
      </c>
      <c r="C86" s="413" t="s">
        <v>345</v>
      </c>
      <c r="D86" s="431" t="str">
        <f>COMPOSIÇÃO!B45</f>
        <v>CANTONEIRA DE ABAS IGUAS (DETALHE DE QUINA 03)</v>
      </c>
      <c r="E86" s="301" t="s">
        <v>53</v>
      </c>
      <c r="F86" s="296">
        <v>43</v>
      </c>
      <c r="G86" s="287">
        <f>COMPOSIÇÃO!G52</f>
        <v>57.760000000000005</v>
      </c>
      <c r="H86" s="296">
        <f t="shared" si="21"/>
        <v>74.39</v>
      </c>
      <c r="I86" s="296">
        <f t="shared" si="22"/>
        <v>3198.77</v>
      </c>
      <c r="J86" s="79"/>
      <c r="K86" s="486"/>
      <c r="L86" s="363"/>
      <c r="M86" s="410"/>
      <c r="N86" s="79"/>
      <c r="O86" s="79"/>
      <c r="P86" s="79"/>
      <c r="Q86" s="79"/>
      <c r="R86" s="79"/>
      <c r="S86" s="377"/>
      <c r="T86" s="79"/>
      <c r="U86" s="79"/>
      <c r="V86" s="79"/>
      <c r="W86" s="79"/>
    </row>
    <row r="87" spans="1:23" s="45" customFormat="1" ht="35.1" customHeight="1" x14ac:dyDescent="0.2">
      <c r="A87" s="44"/>
      <c r="B87" s="277"/>
      <c r="C87" s="278"/>
      <c r="D87" s="272" t="s">
        <v>142</v>
      </c>
      <c r="E87" s="278"/>
      <c r="F87" s="278"/>
      <c r="G87" s="278"/>
      <c r="H87" s="279"/>
      <c r="I87" s="105">
        <f>SUM(I82:I86)</f>
        <v>32938.54</v>
      </c>
      <c r="J87" s="177"/>
      <c r="K87" s="255"/>
      <c r="L87" s="363"/>
      <c r="M87" s="410"/>
      <c r="N87" s="177"/>
      <c r="O87" s="177"/>
      <c r="P87" s="177"/>
      <c r="Q87" s="177"/>
      <c r="R87" s="177"/>
      <c r="S87" s="377"/>
      <c r="T87" s="177"/>
      <c r="U87" s="177"/>
      <c r="V87" s="177"/>
      <c r="W87" s="177"/>
    </row>
    <row r="88" spans="1:23" s="33" customFormat="1" ht="27.75" customHeight="1" x14ac:dyDescent="0.2">
      <c r="A88" s="42"/>
      <c r="B88" s="56" t="s">
        <v>324</v>
      </c>
      <c r="C88" s="57"/>
      <c r="D88" s="127" t="s">
        <v>39</v>
      </c>
      <c r="E88" s="504"/>
      <c r="F88" s="505"/>
      <c r="G88" s="505"/>
      <c r="H88" s="505"/>
      <c r="I88" s="506"/>
      <c r="J88" s="128"/>
      <c r="K88" s="257"/>
      <c r="L88" s="258"/>
      <c r="M88" s="410"/>
      <c r="N88" s="128"/>
      <c r="O88" s="128"/>
      <c r="P88" s="128"/>
      <c r="Q88" s="128"/>
      <c r="R88" s="128"/>
      <c r="S88" s="377"/>
      <c r="T88" s="128"/>
      <c r="U88" s="128"/>
      <c r="V88" s="128"/>
      <c r="W88" s="128"/>
    </row>
    <row r="89" spans="1:23" s="48" customFormat="1" ht="40.5" customHeight="1" x14ac:dyDescent="0.2">
      <c r="A89" s="360"/>
      <c r="B89" s="302" t="s">
        <v>325</v>
      </c>
      <c r="C89" s="293">
        <v>99814</v>
      </c>
      <c r="D89" s="300" t="s">
        <v>281</v>
      </c>
      <c r="E89" s="293" t="s">
        <v>41</v>
      </c>
      <c r="F89" s="295">
        <v>520.74</v>
      </c>
      <c r="G89" s="295">
        <v>1.3</v>
      </c>
      <c r="H89" s="296">
        <f>TRUNC(G89*($H$6+1),2)</f>
        <v>1.67</v>
      </c>
      <c r="I89" s="296">
        <f>TRUNC(F89*H89,2)+0.01</f>
        <v>869.64</v>
      </c>
    </row>
    <row r="90" spans="1:23" s="45" customFormat="1" ht="35.1" customHeight="1" x14ac:dyDescent="0.2">
      <c r="A90" s="44"/>
      <c r="B90" s="277"/>
      <c r="C90" s="278"/>
      <c r="D90" s="272" t="s">
        <v>326</v>
      </c>
      <c r="E90" s="278"/>
      <c r="F90" s="278"/>
      <c r="G90" s="278"/>
      <c r="H90" s="279"/>
      <c r="I90" s="105">
        <f>SUM(I89:I89)</f>
        <v>869.64</v>
      </c>
      <c r="J90" s="177"/>
      <c r="K90" s="255"/>
      <c r="L90" s="363"/>
      <c r="M90" s="410"/>
      <c r="N90" s="177"/>
      <c r="O90" s="177"/>
      <c r="P90" s="177"/>
      <c r="Q90" s="177"/>
      <c r="R90" s="177"/>
      <c r="S90" s="377"/>
      <c r="T90" s="177"/>
      <c r="U90" s="177"/>
      <c r="V90" s="177"/>
      <c r="W90" s="177"/>
    </row>
    <row r="91" spans="1:23" s="47" customFormat="1" ht="42.75" customHeight="1" x14ac:dyDescent="0.2">
      <c r="A91" s="46"/>
      <c r="B91" s="507" t="s">
        <v>4</v>
      </c>
      <c r="C91" s="508"/>
      <c r="D91" s="508"/>
      <c r="E91" s="508"/>
      <c r="F91" s="508"/>
      <c r="G91" s="508"/>
      <c r="H91" s="509"/>
      <c r="I91" s="120">
        <f>SUM(I90,I87,I80,I71,I65,I61,I58,I54,I42,I27,I22,I15)</f>
        <v>331271.78999999998</v>
      </c>
      <c r="J91" s="250"/>
      <c r="K91" s="262"/>
      <c r="L91" s="256"/>
      <c r="M91" s="266"/>
      <c r="N91" s="250"/>
      <c r="O91" s="250"/>
      <c r="P91" s="250"/>
      <c r="Q91" s="250"/>
      <c r="R91" s="250"/>
      <c r="S91" s="377"/>
      <c r="T91" s="250"/>
      <c r="U91" s="250"/>
      <c r="V91" s="250"/>
      <c r="W91" s="250"/>
    </row>
    <row r="92" spans="1:23" ht="21" x14ac:dyDescent="0.2">
      <c r="B92" s="108"/>
      <c r="C92" s="108"/>
      <c r="D92" s="109"/>
      <c r="E92" s="110"/>
      <c r="F92" s="37"/>
      <c r="G92" s="37"/>
      <c r="H92" s="37"/>
      <c r="I92" s="37"/>
      <c r="K92" s="252"/>
      <c r="L92" s="256"/>
      <c r="M92" s="267"/>
    </row>
    <row r="93" spans="1:23" ht="21" x14ac:dyDescent="0.2">
      <c r="B93" s="108"/>
      <c r="C93" s="108"/>
      <c r="D93" s="109"/>
      <c r="E93" s="110"/>
      <c r="F93" s="37"/>
      <c r="G93" s="37"/>
      <c r="H93" s="37"/>
      <c r="I93" s="37"/>
      <c r="K93" s="252"/>
      <c r="L93" s="256"/>
      <c r="M93" s="267"/>
    </row>
    <row r="94" spans="1:23" ht="21" x14ac:dyDescent="0.2">
      <c r="B94" s="108"/>
      <c r="C94" s="108"/>
      <c r="D94" s="109"/>
      <c r="E94" s="110"/>
      <c r="F94" s="37"/>
      <c r="G94" s="37"/>
      <c r="H94" s="37"/>
      <c r="I94" s="37"/>
      <c r="K94" s="252"/>
      <c r="L94" s="256"/>
      <c r="M94" s="267"/>
    </row>
    <row r="95" spans="1:23" ht="21" x14ac:dyDescent="0.2">
      <c r="B95" s="108"/>
      <c r="C95" s="108"/>
      <c r="D95" s="109"/>
      <c r="E95" s="110"/>
      <c r="F95" s="37"/>
      <c r="G95" s="37"/>
      <c r="H95" s="37"/>
      <c r="I95" s="37"/>
      <c r="K95" s="252"/>
      <c r="L95" s="256"/>
      <c r="M95" s="267"/>
    </row>
    <row r="96" spans="1:23" ht="21" x14ac:dyDescent="0.2">
      <c r="B96" s="108"/>
      <c r="C96" s="108"/>
      <c r="D96" s="109"/>
      <c r="E96" s="110"/>
      <c r="F96" s="37"/>
      <c r="G96" s="37"/>
      <c r="H96" s="37"/>
      <c r="I96" s="37"/>
      <c r="K96" s="252"/>
      <c r="L96" s="256"/>
      <c r="M96" s="267"/>
    </row>
    <row r="97" spans="1:19" s="49" customFormat="1" ht="21" x14ac:dyDescent="0.2">
      <c r="A97" s="48"/>
      <c r="B97" s="108"/>
      <c r="C97" s="108"/>
      <c r="D97" s="109"/>
      <c r="E97" s="487"/>
      <c r="F97" s="488"/>
      <c r="G97" s="488"/>
      <c r="H97" s="37"/>
      <c r="I97" s="111"/>
      <c r="K97" s="253"/>
      <c r="L97" s="256"/>
      <c r="M97" s="265"/>
      <c r="S97" s="377"/>
    </row>
    <row r="98" spans="1:19" s="49" customFormat="1" ht="21" x14ac:dyDescent="0.2">
      <c r="A98" s="48"/>
      <c r="B98" s="116"/>
      <c r="C98" s="116" t="s">
        <v>33</v>
      </c>
      <c r="D98" s="117"/>
      <c r="E98" s="118"/>
      <c r="F98" s="119"/>
      <c r="G98" s="119"/>
      <c r="H98" s="112"/>
      <c r="I98" s="113"/>
      <c r="K98" s="253"/>
      <c r="L98" s="256"/>
      <c r="M98" s="265"/>
      <c r="S98" s="377"/>
    </row>
    <row r="99" spans="1:19" s="49" customFormat="1" ht="21" x14ac:dyDescent="0.2">
      <c r="A99" s="48"/>
      <c r="B99" s="116"/>
      <c r="C99" s="116" t="s">
        <v>134</v>
      </c>
      <c r="D99" s="117"/>
      <c r="E99" s="118"/>
      <c r="F99" s="119"/>
      <c r="G99" s="119"/>
      <c r="H99" s="112"/>
      <c r="I99" s="113"/>
      <c r="K99" s="253"/>
      <c r="L99" s="256"/>
      <c r="M99" s="265"/>
      <c r="S99" s="377"/>
    </row>
    <row r="100" spans="1:19" s="49" customFormat="1" ht="21" x14ac:dyDescent="0.2">
      <c r="A100" s="48"/>
      <c r="B100" s="116"/>
      <c r="C100" s="116" t="s">
        <v>267</v>
      </c>
      <c r="D100" s="117"/>
      <c r="E100" s="118"/>
      <c r="F100" s="119"/>
      <c r="G100" s="119"/>
      <c r="H100" s="112"/>
      <c r="I100" s="113"/>
      <c r="K100" s="253"/>
      <c r="L100" s="256"/>
      <c r="M100" s="265"/>
      <c r="S100" s="377"/>
    </row>
    <row r="101" spans="1:19" s="49" customFormat="1" ht="21" x14ac:dyDescent="0.2">
      <c r="A101" s="48"/>
      <c r="B101" s="116"/>
      <c r="C101" s="116" t="s">
        <v>135</v>
      </c>
      <c r="D101" s="117"/>
      <c r="E101" s="118"/>
      <c r="F101" s="119"/>
      <c r="G101" s="119"/>
      <c r="H101" s="112"/>
      <c r="I101" s="113"/>
      <c r="K101" s="253"/>
      <c r="L101" s="256"/>
      <c r="M101" s="265"/>
      <c r="S101" s="377"/>
    </row>
    <row r="102" spans="1:19" s="49" customFormat="1" ht="21" x14ac:dyDescent="0.2">
      <c r="A102" s="48"/>
      <c r="B102" s="116"/>
      <c r="C102" s="116" t="s">
        <v>268</v>
      </c>
      <c r="D102" s="117"/>
      <c r="E102" s="118"/>
      <c r="F102" s="119"/>
      <c r="G102" s="119"/>
      <c r="H102" s="112"/>
      <c r="I102" s="261"/>
      <c r="K102" s="253"/>
      <c r="L102" s="256"/>
      <c r="M102" s="265"/>
      <c r="S102" s="377"/>
    </row>
    <row r="103" spans="1:19" ht="20.399999999999999" x14ac:dyDescent="0.2">
      <c r="A103" s="503"/>
      <c r="B103" s="503"/>
      <c r="C103" s="503"/>
      <c r="D103" s="503"/>
      <c r="E103" s="475"/>
      <c r="F103" s="475"/>
      <c r="G103" s="475"/>
      <c r="H103" s="475"/>
      <c r="I103" s="475"/>
      <c r="K103" s="252"/>
      <c r="L103" s="256"/>
      <c r="M103" s="267"/>
    </row>
    <row r="104" spans="1:19" ht="20.399999999999999" x14ac:dyDescent="0.2">
      <c r="A104" s="66"/>
      <c r="B104" s="21"/>
      <c r="C104" s="21"/>
      <c r="E104" s="21"/>
      <c r="F104" s="475"/>
      <c r="G104" s="475"/>
      <c r="H104" s="475"/>
      <c r="I104" s="475"/>
      <c r="K104" s="252"/>
      <c r="L104" s="256"/>
      <c r="M104" s="267"/>
    </row>
    <row r="105" spans="1:19" ht="20.399999999999999" x14ac:dyDescent="0.2">
      <c r="D105" s="23"/>
      <c r="E105" s="475"/>
      <c r="F105" s="475"/>
      <c r="G105" s="475"/>
      <c r="H105" s="475"/>
      <c r="K105" s="252"/>
      <c r="L105" s="256"/>
      <c r="M105" s="267"/>
    </row>
    <row r="106" spans="1:19" ht="20.399999999999999" x14ac:dyDescent="0.2">
      <c r="K106" s="252"/>
      <c r="L106" s="256"/>
      <c r="M106" s="267"/>
    </row>
    <row r="107" spans="1:19" ht="20.399999999999999" x14ac:dyDescent="0.2">
      <c r="K107" s="252"/>
      <c r="L107" s="256"/>
      <c r="M107" s="267"/>
    </row>
    <row r="108" spans="1:19" ht="20.399999999999999" x14ac:dyDescent="0.2">
      <c r="K108" s="252"/>
      <c r="L108" s="256"/>
      <c r="M108" s="267"/>
    </row>
    <row r="109" spans="1:19" ht="20.399999999999999" x14ac:dyDescent="0.2">
      <c r="K109" s="252"/>
      <c r="L109" s="256"/>
      <c r="M109" s="267"/>
    </row>
    <row r="110" spans="1:19" x14ac:dyDescent="0.2">
      <c r="K110" s="252"/>
      <c r="L110" s="252"/>
      <c r="M110" s="267"/>
    </row>
    <row r="111" spans="1:19" x14ac:dyDescent="0.2">
      <c r="K111" s="252"/>
      <c r="L111" s="252"/>
      <c r="M111" s="267"/>
    </row>
  </sheetData>
  <autoFilter ref="B12:I91"/>
  <mergeCells count="26">
    <mergeCell ref="A1:I1"/>
    <mergeCell ref="A2:I2"/>
    <mergeCell ref="B3:D3"/>
    <mergeCell ref="E59:I59"/>
    <mergeCell ref="B8:D8"/>
    <mergeCell ref="G3:I3"/>
    <mergeCell ref="H6:I6"/>
    <mergeCell ref="H7:I7"/>
    <mergeCell ref="H8:I8"/>
    <mergeCell ref="H5:I5"/>
    <mergeCell ref="H4:I4"/>
    <mergeCell ref="B4:D4"/>
    <mergeCell ref="B5:D5"/>
    <mergeCell ref="B6:D6"/>
    <mergeCell ref="E28:I28"/>
    <mergeCell ref="E43:I43"/>
    <mergeCell ref="E55:I55"/>
    <mergeCell ref="B7:D7"/>
    <mergeCell ref="B10:I10"/>
    <mergeCell ref="A103:D103"/>
    <mergeCell ref="E81:I81"/>
    <mergeCell ref="E88:I88"/>
    <mergeCell ref="E62:I62"/>
    <mergeCell ref="E66:I66"/>
    <mergeCell ref="E72:I72"/>
    <mergeCell ref="B91:H91"/>
  </mergeCells>
  <phoneticPr fontId="0" type="noConversion"/>
  <printOptions horizontalCentered="1"/>
  <pageMargins left="0.19685039370078741" right="0.23622047244094491" top="0.35433070866141736" bottom="0.15748031496062992" header="0.31496062992125984" footer="0.19685039370078741"/>
  <pageSetup paperSize="9" scale="25" fitToHeight="1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36"/>
  <sheetViews>
    <sheetView showGridLines="0" view="pageBreakPreview" topLeftCell="A49" zoomScale="40" zoomScaleNormal="40" zoomScaleSheetLayoutView="40" workbookViewId="0">
      <selection activeCell="B51" sqref="B51:I52"/>
    </sheetView>
  </sheetViews>
  <sheetFormatPr defaultColWidth="9" defaultRowHeight="18" x14ac:dyDescent="0.2"/>
  <cols>
    <col min="1" max="1" width="2.6640625" style="65" customWidth="1"/>
    <col min="2" max="2" width="18.77734375" style="12" customWidth="1"/>
    <col min="3" max="3" width="16.21875" style="12" customWidth="1"/>
    <col min="4" max="4" width="103.44140625" style="22" customWidth="1"/>
    <col min="5" max="5" width="10.33203125" style="20" customWidth="1"/>
    <col min="6" max="6" width="16.21875" style="20" customWidth="1"/>
    <col min="7" max="7" width="41.88671875" style="417" customWidth="1"/>
    <col min="8" max="8" width="30.6640625" style="417" customWidth="1"/>
    <col min="9" max="9" width="37.77734375" style="417" customWidth="1"/>
    <col min="10" max="10" width="9" style="1" customWidth="1"/>
    <col min="11" max="11" width="21.21875" style="1" hidden="1" customWidth="1"/>
    <col min="12" max="12" width="23.21875" style="1" hidden="1" customWidth="1"/>
    <col min="13" max="13" width="55.88671875" style="268" hidden="1" customWidth="1"/>
    <col min="14" max="14" width="9" style="1" hidden="1" customWidth="1"/>
    <col min="15" max="15" width="0" style="1" hidden="1" customWidth="1"/>
    <col min="16" max="16" width="9" style="1" hidden="1" customWidth="1"/>
    <col min="17" max="17" width="0" style="1" hidden="1" customWidth="1"/>
    <col min="18" max="18" width="9" style="1" customWidth="1"/>
    <col min="19" max="19" width="9" style="271"/>
    <col min="20" max="16384" width="9" style="1"/>
  </cols>
  <sheetData>
    <row r="1" spans="1:23" s="2" customFormat="1" ht="33.75" customHeight="1" x14ac:dyDescent="0.2">
      <c r="A1" s="510"/>
      <c r="B1" s="510"/>
      <c r="C1" s="510"/>
      <c r="D1" s="510"/>
      <c r="E1" s="510"/>
      <c r="F1" s="510"/>
      <c r="G1" s="510"/>
      <c r="H1" s="510"/>
      <c r="I1" s="510"/>
      <c r="M1" s="274"/>
      <c r="S1" s="271"/>
    </row>
    <row r="2" spans="1:23" s="2" customFormat="1" ht="34.5" customHeight="1" x14ac:dyDescent="0.2">
      <c r="A2" s="537" t="str">
        <f>'PLANILHA ORÇAMENTÁRIA'!A2:I2</f>
        <v>PREFEITURA MUNICIPAL DE ITAQUIRAÍ- MS</v>
      </c>
      <c r="B2" s="537"/>
      <c r="C2" s="537"/>
      <c r="D2" s="537"/>
      <c r="E2" s="537"/>
      <c r="F2" s="537"/>
      <c r="G2" s="537"/>
      <c r="H2" s="537"/>
      <c r="I2" s="537"/>
      <c r="M2" s="274"/>
      <c r="S2" s="271"/>
    </row>
    <row r="3" spans="1:23" s="2" customFormat="1" ht="21" x14ac:dyDescent="0.2">
      <c r="A3" s="62"/>
      <c r="B3" s="392" t="str">
        <f>'PLANILHA ORÇAMENTÁRIA'!B3:D3</f>
        <v xml:space="preserve">OBRA: CONSTRUÇÃO DE UMA PISTA DE SKATE </v>
      </c>
      <c r="C3" s="38"/>
      <c r="D3" s="393"/>
      <c r="G3" s="538" t="s">
        <v>136</v>
      </c>
      <c r="H3" s="539"/>
      <c r="I3" s="540"/>
      <c r="M3" s="274"/>
      <c r="S3" s="271"/>
    </row>
    <row r="4" spans="1:23" s="2" customFormat="1" ht="21" x14ac:dyDescent="0.2">
      <c r="A4" s="62"/>
      <c r="B4" s="512" t="str">
        <f>'PLANILHA ORÇAMENTÁRIA'!B4:D4</f>
        <v>AGENTE PROMOTOR: PREFEITURA MUNICIPAL DE ITAQUIRAÍ - MS</v>
      </c>
      <c r="C4" s="512"/>
      <c r="D4" s="512"/>
      <c r="G4" s="415" t="s">
        <v>137</v>
      </c>
      <c r="H4" s="541" t="s">
        <v>300</v>
      </c>
      <c r="I4" s="542"/>
      <c r="M4" s="274"/>
      <c r="S4" s="271"/>
    </row>
    <row r="5" spans="1:23" s="2" customFormat="1" ht="21" x14ac:dyDescent="0.2">
      <c r="A5" s="62"/>
      <c r="B5" s="516" t="str">
        <f>'PLANILHA ORÇAMENTÁRIA'!B5:D5</f>
        <v>ÁREA DO TERRENO: 17.599,95m²</v>
      </c>
      <c r="C5" s="516"/>
      <c r="D5" s="516"/>
      <c r="G5" s="415" t="s">
        <v>25</v>
      </c>
      <c r="H5" s="515" t="s">
        <v>365</v>
      </c>
      <c r="I5" s="515"/>
      <c r="M5" s="274"/>
      <c r="S5" s="271"/>
    </row>
    <row r="6" spans="1:23" s="2" customFormat="1" ht="21" x14ac:dyDescent="0.2">
      <c r="A6" s="62"/>
      <c r="B6" s="516" t="str">
        <f>'PLANILHA ORÇAMENTÁRIA'!B6:D6</f>
        <v>ÁREA DE INTERVENÇÃO: 995,24m²</v>
      </c>
      <c r="C6" s="516"/>
      <c r="D6" s="516"/>
      <c r="G6" s="415" t="s">
        <v>8</v>
      </c>
      <c r="H6" s="514">
        <f>'BDI BASE'!N27</f>
        <v>0.28799999999999998</v>
      </c>
      <c r="I6" s="514"/>
      <c r="M6" s="274"/>
      <c r="S6" s="271"/>
    </row>
    <row r="7" spans="1:23" s="2" customFormat="1" ht="42" x14ac:dyDescent="0.2">
      <c r="A7" s="62"/>
      <c r="B7" s="516" t="str">
        <f>'PLANILHA ORÇAMENTÁRIA'!B7:D7</f>
        <v>ÁREA À CONSTRUIR: 520,75m²</v>
      </c>
      <c r="C7" s="516"/>
      <c r="D7" s="516"/>
      <c r="G7" s="415" t="s">
        <v>43</v>
      </c>
      <c r="H7" s="514" t="s">
        <v>360</v>
      </c>
      <c r="I7" s="514"/>
      <c r="M7" s="274"/>
      <c r="S7" s="271"/>
    </row>
    <row r="8" spans="1:23" s="2" customFormat="1" ht="42" x14ac:dyDescent="0.2">
      <c r="A8" s="62"/>
      <c r="B8" s="499"/>
      <c r="C8" s="499"/>
      <c r="D8" s="499"/>
      <c r="G8" s="415" t="s">
        <v>44</v>
      </c>
      <c r="H8" s="514" t="s">
        <v>361</v>
      </c>
      <c r="I8" s="514"/>
      <c r="M8" s="274"/>
      <c r="S8" s="271"/>
    </row>
    <row r="9" spans="1:23" s="2" customFormat="1" ht="30" customHeight="1" x14ac:dyDescent="0.2">
      <c r="A9" s="62"/>
      <c r="B9" s="499"/>
      <c r="C9" s="499"/>
      <c r="D9" s="499"/>
      <c r="E9" s="283"/>
      <c r="F9" s="543"/>
      <c r="G9" s="543"/>
      <c r="H9" s="543"/>
      <c r="I9" s="543"/>
      <c r="M9" s="274"/>
      <c r="S9" s="271"/>
    </row>
    <row r="10" spans="1:23" s="3" customFormat="1" ht="43.5" customHeight="1" x14ac:dyDescent="0.2">
      <c r="A10" s="63"/>
      <c r="B10" s="528" t="s">
        <v>144</v>
      </c>
      <c r="C10" s="528"/>
      <c r="D10" s="528"/>
      <c r="E10" s="528"/>
      <c r="F10" s="528"/>
      <c r="G10" s="528"/>
      <c r="H10" s="528"/>
      <c r="I10" s="529"/>
      <c r="M10" s="263"/>
      <c r="S10" s="271"/>
    </row>
    <row r="11" spans="1:23" s="55" customFormat="1" ht="50.25" customHeight="1" x14ac:dyDescent="0.2">
      <c r="A11" s="64"/>
      <c r="B11" s="319" t="str">
        <f>'PLANILHA ORÇAMENTÁRIA'!B11</f>
        <v>ITEM</v>
      </c>
      <c r="C11" s="319" t="str">
        <f>'PLANILHA ORÇAMENTÁRIA'!C11</f>
        <v>CÓDIGO</v>
      </c>
      <c r="D11" s="320" t="str">
        <f>'PLANILHA ORÇAMENTÁRIA'!D11</f>
        <v>SERVIÇO</v>
      </c>
      <c r="E11" s="319" t="str">
        <f>'PLANILHA ORÇAMENTÁRIA'!E11</f>
        <v>UNID.</v>
      </c>
      <c r="F11" s="321" t="str">
        <f>'PLANILHA ORÇAMENTÁRIA'!F11</f>
        <v>QUANT.</v>
      </c>
      <c r="G11" s="544" t="s">
        <v>145</v>
      </c>
      <c r="H11" s="544"/>
      <c r="I11" s="544"/>
      <c r="S11" s="271"/>
    </row>
    <row r="12" spans="1:23" s="55" customFormat="1" ht="50.25" hidden="1" customHeight="1" x14ac:dyDescent="0.2">
      <c r="A12" s="64"/>
      <c r="B12" s="319"/>
      <c r="C12" s="319"/>
      <c r="D12" s="320"/>
      <c r="E12" s="319"/>
      <c r="F12" s="321"/>
      <c r="G12" s="532"/>
      <c r="H12" s="532"/>
      <c r="I12" s="532"/>
      <c r="S12" s="271"/>
    </row>
    <row r="13" spans="1:23" s="33" customFormat="1" ht="27.75" customHeight="1" x14ac:dyDescent="0.2">
      <c r="A13" s="42"/>
      <c r="B13" s="427" t="str">
        <f>'PLANILHA ORÇAMENTÁRIA'!B13</f>
        <v>1.0</v>
      </c>
      <c r="C13" s="427"/>
      <c r="D13" s="427" t="str">
        <f>'PLANILHA ORÇAMENTÁRIA'!D13</f>
        <v>ADMINISTRAÇÃO LOCAL</v>
      </c>
      <c r="E13" s="427"/>
      <c r="F13" s="427"/>
      <c r="G13" s="521"/>
      <c r="H13" s="521"/>
      <c r="I13" s="521"/>
      <c r="J13" s="128"/>
      <c r="K13" s="259"/>
      <c r="L13" s="256"/>
      <c r="M13" s="264"/>
      <c r="N13" s="128"/>
      <c r="O13" s="128"/>
      <c r="P13" s="128"/>
      <c r="Q13" s="128"/>
      <c r="R13" s="128"/>
      <c r="S13" s="271"/>
      <c r="T13" s="128"/>
      <c r="U13" s="128"/>
      <c r="V13" s="128"/>
      <c r="W13" s="128"/>
    </row>
    <row r="14" spans="1:23" s="55" customFormat="1" ht="50.25" customHeight="1" x14ac:dyDescent="0.2">
      <c r="A14" s="64"/>
      <c r="B14" s="472" t="str">
        <f>'PLANILHA ORÇAMENTÁRIA'!B14</f>
        <v>1.1</v>
      </c>
      <c r="C14" s="473" t="str">
        <f>'PLANILHA ORÇAMENTÁRIA'!C14</f>
        <v>CP 05</v>
      </c>
      <c r="D14" s="472" t="str">
        <f>'PLANILHA ORÇAMENTÁRIA'!D14</f>
        <v>ADMINISTRAÇÃO LOCAL</v>
      </c>
      <c r="E14" s="472" t="s">
        <v>367</v>
      </c>
      <c r="F14" s="472">
        <v>1</v>
      </c>
      <c r="G14" s="522" t="s">
        <v>368</v>
      </c>
      <c r="H14" s="522"/>
      <c r="I14" s="522"/>
      <c r="S14" s="271"/>
    </row>
    <row r="15" spans="1:23" s="33" customFormat="1" ht="27.75" customHeight="1" x14ac:dyDescent="0.2">
      <c r="A15" s="42"/>
      <c r="B15" s="427" t="str">
        <f>'PLANILHA ORÇAMENTÁRIA'!B16</f>
        <v>2.0</v>
      </c>
      <c r="C15" s="427"/>
      <c r="D15" s="427" t="str">
        <f>'PLANILHA ORÇAMENTÁRIA'!D16</f>
        <v>SERVIÇOS PRELIMINARES</v>
      </c>
      <c r="E15" s="427"/>
      <c r="F15" s="427"/>
      <c r="G15" s="521"/>
      <c r="H15" s="521"/>
      <c r="I15" s="521"/>
      <c r="J15" s="128"/>
      <c r="K15" s="259" t="s">
        <v>129</v>
      </c>
      <c r="L15" s="256" t="s">
        <v>128</v>
      </c>
      <c r="M15" s="264" t="s">
        <v>130</v>
      </c>
      <c r="N15" s="128"/>
      <c r="O15" s="128"/>
      <c r="P15" s="128"/>
      <c r="Q15" s="128"/>
      <c r="R15" s="128"/>
      <c r="S15" s="271"/>
      <c r="T15" s="128"/>
      <c r="U15" s="128"/>
      <c r="V15" s="128"/>
      <c r="W15" s="128"/>
    </row>
    <row r="16" spans="1:23" s="58" customFormat="1" ht="55.5" customHeight="1" x14ac:dyDescent="0.2">
      <c r="A16" s="43"/>
      <c r="B16" s="453" t="str">
        <f>'PLANILHA ORÇAMENTÁRIA'!B17</f>
        <v>2.1</v>
      </c>
      <c r="C16" s="454" t="str">
        <f>'PLANILHA ORÇAMENTÁRIA'!C17</f>
        <v>CPU 01</v>
      </c>
      <c r="D16" s="425" t="str">
        <f>'PLANILHA ORÇAMENTÁRIA'!D17</f>
        <v>PLACA DE OBRA EM CHAPA DE AÇO GALVANIZADO</v>
      </c>
      <c r="E16" s="452" t="str">
        <f>'PLANILHA ORÇAMENTÁRIA'!E17</f>
        <v>M²</v>
      </c>
      <c r="F16" s="452">
        <f>'PLANILHA ORÇAMENTÁRIA'!F17</f>
        <v>4</v>
      </c>
      <c r="G16" s="522" t="s">
        <v>146</v>
      </c>
      <c r="H16" s="522"/>
      <c r="I16" s="522"/>
      <c r="J16" s="276"/>
      <c r="K16" s="58">
        <v>215.98</v>
      </c>
      <c r="L16" s="58">
        <f>K16+M16</f>
        <v>177.1036</v>
      </c>
      <c r="M16" s="58">
        <f>K16*-18%</f>
        <v>-38.876399999999997</v>
      </c>
    </row>
    <row r="17" spans="1:23" s="58" customFormat="1" ht="55.5" customHeight="1" x14ac:dyDescent="0.2">
      <c r="A17" s="43"/>
      <c r="B17" s="453" t="str">
        <f>'PLANILHA ORÇAMENTÁRIA'!B18</f>
        <v>2.2</v>
      </c>
      <c r="C17" s="454">
        <f>'PLANILHA ORÇAMENTÁRIA'!C18</f>
        <v>98459</v>
      </c>
      <c r="D17" s="425" t="str">
        <f>'PLANILHA ORÇAMENTÁRIA'!D18</f>
        <v>TAPUME COM TELHA METÁLICA. AF_05/2018</v>
      </c>
      <c r="E17" s="452" t="str">
        <f>'PLANILHA ORÇAMENTÁRIA'!E18</f>
        <v>M²</v>
      </c>
      <c r="F17" s="452">
        <f>'PLANILHA ORÇAMENTÁRIA'!F18</f>
        <v>285.47000000000003</v>
      </c>
      <c r="G17" s="522" t="s">
        <v>282</v>
      </c>
      <c r="H17" s="522"/>
      <c r="I17" s="522"/>
      <c r="J17" s="276"/>
      <c r="K17" s="58">
        <v>215.98</v>
      </c>
      <c r="L17" s="58">
        <f>K17+M17</f>
        <v>177.1036</v>
      </c>
      <c r="M17" s="58">
        <f>K17*-18%</f>
        <v>-38.876399999999997</v>
      </c>
    </row>
    <row r="18" spans="1:23" s="58" customFormat="1" ht="40.5" customHeight="1" x14ac:dyDescent="0.2">
      <c r="A18" s="43"/>
      <c r="B18" s="453" t="str">
        <f>'PLANILHA ORÇAMENTÁRIA'!B19</f>
        <v>2.3</v>
      </c>
      <c r="C18" s="454">
        <f>'PLANILHA ORÇAMENTÁRIA'!C19</f>
        <v>93208</v>
      </c>
      <c r="D18" s="425" t="str">
        <f>'PLANILHA ORÇAMENTÁRIA'!D19</f>
        <v>EXECUÇÃO DE ALMOXARIFADO EM CANTEIRO DE OBRA EM CHAPA DE MADEIRA COMPENSADA, INCLUSO PRATELEIRAS. AF_02/2016</v>
      </c>
      <c r="E18" s="452" t="str">
        <f>'PLANILHA ORÇAMENTÁRIA'!E19</f>
        <v>M²</v>
      </c>
      <c r="F18" s="452">
        <f>'PLANILHA ORÇAMENTÁRIA'!F19</f>
        <v>6</v>
      </c>
      <c r="G18" s="522" t="s">
        <v>152</v>
      </c>
      <c r="H18" s="522"/>
      <c r="I18" s="522"/>
      <c r="J18" s="276"/>
      <c r="K18" s="58">
        <v>416.57</v>
      </c>
      <c r="L18" s="58">
        <f>K18+M18</f>
        <v>341.5874</v>
      </c>
      <c r="M18" s="58">
        <f>K18*-18%</f>
        <v>-74.982599999999991</v>
      </c>
    </row>
    <row r="19" spans="1:23" s="361" customFormat="1" ht="68.25" customHeight="1" x14ac:dyDescent="0.2">
      <c r="A19" s="360"/>
      <c r="B19" s="453" t="str">
        <f>'PLANILHA ORÇAMENTÁRIA'!B20</f>
        <v>2.4</v>
      </c>
      <c r="C19" s="454">
        <f>'PLANILHA ORÇAMENTÁRIA'!C20</f>
        <v>98525</v>
      </c>
      <c r="D19" s="425" t="str">
        <f>'PLANILHA ORÇAMENTÁRIA'!D20</f>
        <v>LIMPEZA MECANIZADA DE CAMADA VEGETAL, VEGETAÇÃO E PEQUENAS ÁRVORES ÂMETRO DE TRONCO MENOR QUE 0,20 M), COM TRATOR DE ESTEIRAS.AF_05/2018</v>
      </c>
      <c r="E19" s="452" t="str">
        <f>'PLANILHA ORÇAMENTÁRIA'!E20</f>
        <v>M²</v>
      </c>
      <c r="F19" s="452">
        <f>'PLANILHA ORÇAMENTÁRIA'!F20</f>
        <v>512.75</v>
      </c>
      <c r="G19" s="522" t="s">
        <v>283</v>
      </c>
      <c r="H19" s="522"/>
      <c r="I19" s="522"/>
      <c r="J19" s="366"/>
    </row>
    <row r="20" spans="1:23" s="58" customFormat="1" ht="111" customHeight="1" x14ac:dyDescent="0.2">
      <c r="A20" s="43"/>
      <c r="B20" s="453" t="str">
        <f>'PLANILHA ORÇAMENTÁRIA'!B21</f>
        <v>2.5</v>
      </c>
      <c r="C20" s="454">
        <f>'PLANILHA ORÇAMENTÁRIA'!C21</f>
        <v>99059</v>
      </c>
      <c r="D20" s="425" t="str">
        <f>'PLANILHA ORÇAMENTÁRIA'!D21</f>
        <v>LOCACAO CONVENCIONAL DE OBRA, UTILIZANDO GABARITO DE TÁBUAS CORRIDAS PONTALETADAS A CADA 2,00M - 2 UTILIZAÇÕES. AF_10/2018</v>
      </c>
      <c r="E20" s="452" t="str">
        <f>'PLANILHA ORÇAMENTÁRIA'!E21</f>
        <v>M</v>
      </c>
      <c r="F20" s="452">
        <f>'PLANILHA ORÇAMENTÁRIA'!F21</f>
        <v>104.4</v>
      </c>
      <c r="G20" s="522" t="s">
        <v>284</v>
      </c>
      <c r="H20" s="522"/>
      <c r="I20" s="522"/>
      <c r="J20" s="276"/>
      <c r="K20" s="58">
        <v>3.55</v>
      </c>
      <c r="L20" s="58">
        <f>K20+M20</f>
        <v>2.911</v>
      </c>
      <c r="M20" s="58">
        <f>K20*-18%</f>
        <v>-0.6389999999999999</v>
      </c>
    </row>
    <row r="21" spans="1:23" s="33" customFormat="1" ht="27.75" customHeight="1" x14ac:dyDescent="0.2">
      <c r="A21" s="42"/>
      <c r="B21" s="427" t="str">
        <f>'PLANILHA ORÇAMENTÁRIA'!B23</f>
        <v>3.0</v>
      </c>
      <c r="C21" s="427"/>
      <c r="D21" s="427" t="str">
        <f>'PLANILHA ORÇAMENTÁRIA'!D23</f>
        <v xml:space="preserve">MOVIMENTO DE TERRA </v>
      </c>
      <c r="E21" s="427"/>
      <c r="F21" s="427"/>
      <c r="G21" s="521"/>
      <c r="H21" s="521"/>
      <c r="I21" s="521"/>
      <c r="J21" s="128"/>
      <c r="K21" s="259"/>
      <c r="L21" s="256"/>
      <c r="M21" s="264"/>
      <c r="N21" s="128"/>
      <c r="O21" s="128"/>
      <c r="P21" s="128"/>
      <c r="Q21" s="128"/>
      <c r="R21" s="128"/>
      <c r="S21" s="271"/>
      <c r="T21" s="128"/>
      <c r="U21" s="128"/>
      <c r="V21" s="128"/>
      <c r="W21" s="128"/>
    </row>
    <row r="22" spans="1:23" s="312" customFormat="1" ht="258.60000000000002" customHeight="1" x14ac:dyDescent="0.2">
      <c r="A22" s="311"/>
      <c r="B22" s="453" t="str">
        <f>'PLANILHA ORÇAMENTÁRIA'!B24</f>
        <v>3.1</v>
      </c>
      <c r="C22" s="454">
        <f>'PLANILHA ORÇAMENTÁRIA'!C24</f>
        <v>101136</v>
      </c>
      <c r="D22" s="425" t="str">
        <f>'PLANILHA ORÇAMENTÁRIA'!D24</f>
        <v>ESCAVAÇÃO HORIZONTAL, INCLUINDO CARGA, DESCARGA E TRANSPORTE EM SOLO DE 1A CATEGORIA COM TRATOR DE ESTEIRAS (170HP/LÂMINA: 5,20M3) E CAMINHÃO BASCULANTE DE 10M3, DMT ATÉ 200M. AF_07/2020</v>
      </c>
      <c r="E22" s="452" t="str">
        <f>'PLANILHA ORÇAMENTÁRIA'!E24</f>
        <v>M³</v>
      </c>
      <c r="F22" s="452">
        <f>'PLANILHA ORÇAMENTÁRIA'!F24</f>
        <v>156.25</v>
      </c>
      <c r="G22" s="522" t="s">
        <v>302</v>
      </c>
      <c r="H22" s="522"/>
      <c r="I22" s="522"/>
      <c r="J22" s="313"/>
      <c r="K22" s="312">
        <v>3.55</v>
      </c>
      <c r="L22" s="312">
        <f>K22+M22</f>
        <v>2.911</v>
      </c>
      <c r="M22" s="312">
        <f>K22*-18%</f>
        <v>-0.6389999999999999</v>
      </c>
    </row>
    <row r="23" spans="1:23" s="312" customFormat="1" ht="52.95" customHeight="1" x14ac:dyDescent="0.2">
      <c r="A23" s="311"/>
      <c r="B23" s="525" t="str">
        <f>'PLANILHA ORÇAMENTÁRIA'!B25</f>
        <v>3.2</v>
      </c>
      <c r="C23" s="526" t="s">
        <v>155</v>
      </c>
      <c r="D23" s="527" t="str">
        <f>'PLANILHA ORÇAMENTÁRIA'!D25</f>
        <v>ESPALHAMENTO DE MATERIAL COM TRATOR DE ESTEIRAS. AF_11/2019</v>
      </c>
      <c r="E23" s="523" t="str">
        <f>'PLANILHA ORÇAMENTÁRIA'!E25</f>
        <v>M³</v>
      </c>
      <c r="F23" s="523">
        <f>'PLANILHA ORÇAMENTÁRIA'!F25</f>
        <v>314.86</v>
      </c>
      <c r="G23" s="523" t="s">
        <v>285</v>
      </c>
      <c r="H23" s="523"/>
      <c r="I23" s="523"/>
      <c r="J23" s="313"/>
    </row>
    <row r="24" spans="1:23" s="361" customFormat="1" ht="76.2" customHeight="1" x14ac:dyDescent="0.2">
      <c r="A24" s="360"/>
      <c r="B24" s="525"/>
      <c r="C24" s="526"/>
      <c r="D24" s="527"/>
      <c r="E24" s="523"/>
      <c r="F24" s="523"/>
      <c r="G24" s="523"/>
      <c r="H24" s="523"/>
      <c r="I24" s="523"/>
      <c r="J24" s="366"/>
    </row>
    <row r="25" spans="1:23" s="361" customFormat="1" ht="162.6" customHeight="1" x14ac:dyDescent="0.2">
      <c r="A25" s="360"/>
      <c r="B25" s="525"/>
      <c r="C25" s="526"/>
      <c r="D25" s="527"/>
      <c r="E25" s="523"/>
      <c r="F25" s="523"/>
      <c r="G25" s="523"/>
      <c r="H25" s="523"/>
      <c r="I25" s="523"/>
      <c r="J25" s="366"/>
    </row>
    <row r="26" spans="1:23" s="361" customFormat="1" ht="409.2" customHeight="1" x14ac:dyDescent="0.2">
      <c r="A26" s="360"/>
      <c r="B26" s="525"/>
      <c r="C26" s="526"/>
      <c r="D26" s="527"/>
      <c r="E26" s="523"/>
      <c r="F26" s="523"/>
      <c r="G26" s="523"/>
      <c r="H26" s="523"/>
      <c r="I26" s="523"/>
      <c r="J26" s="366"/>
    </row>
    <row r="27" spans="1:23" s="361" customFormat="1" ht="271.95" customHeight="1" x14ac:dyDescent="0.2">
      <c r="A27" s="360"/>
      <c r="B27" s="525"/>
      <c r="C27" s="526"/>
      <c r="D27" s="527"/>
      <c r="E27" s="523"/>
      <c r="F27" s="523"/>
      <c r="G27" s="523"/>
      <c r="H27" s="523"/>
      <c r="I27" s="523"/>
      <c r="J27" s="366"/>
    </row>
    <row r="28" spans="1:23" s="361" customFormat="1" ht="271.95" customHeight="1" x14ac:dyDescent="0.2">
      <c r="A28" s="536"/>
      <c r="B28" s="536"/>
      <c r="C28" s="536"/>
      <c r="D28" s="536"/>
      <c r="E28" s="536"/>
      <c r="F28" s="536"/>
      <c r="G28" s="536"/>
      <c r="H28" s="536"/>
      <c r="I28" s="536"/>
      <c r="J28" s="366"/>
    </row>
    <row r="29" spans="1:23" s="312" customFormat="1" ht="205.95" customHeight="1" x14ac:dyDescent="0.2">
      <c r="A29" s="311"/>
      <c r="B29" s="530" t="str">
        <f>'PLANILHA ORÇAMENTÁRIA'!B26</f>
        <v>3.3</v>
      </c>
      <c r="C29" s="531">
        <v>41721</v>
      </c>
      <c r="D29" s="533" t="str">
        <f>'PLANILHA ORÇAMENTÁRIA'!D26</f>
        <v>REGULARIZAÇÃO E COMPACTAÇÃO DE SUBLEITO DE SOLO PREDOMINANTEMENTE ARENOSO. AF_11/2019</v>
      </c>
      <c r="E29" s="534" t="str">
        <f>'PLANILHA ORÇAMENTÁRIA'!E26</f>
        <v>M³</v>
      </c>
      <c r="F29" s="534">
        <f>'PLANILHA ORÇAMENTÁRIA'!F26</f>
        <v>314.86</v>
      </c>
      <c r="G29" s="534" t="s">
        <v>285</v>
      </c>
      <c r="H29" s="534"/>
      <c r="I29" s="534"/>
      <c r="J29" s="313"/>
    </row>
    <row r="30" spans="1:23" s="361" customFormat="1" ht="173.4" customHeight="1" x14ac:dyDescent="0.2">
      <c r="A30" s="360"/>
      <c r="B30" s="525"/>
      <c r="C30" s="526"/>
      <c r="D30" s="527"/>
      <c r="E30" s="523"/>
      <c r="F30" s="523"/>
      <c r="G30" s="523"/>
      <c r="H30" s="523"/>
      <c r="I30" s="523"/>
      <c r="J30" s="366"/>
    </row>
    <row r="31" spans="1:23" s="361" customFormat="1" ht="250.95" customHeight="1" x14ac:dyDescent="0.2">
      <c r="A31" s="360"/>
      <c r="B31" s="525"/>
      <c r="C31" s="526"/>
      <c r="D31" s="527"/>
      <c r="E31" s="523"/>
      <c r="F31" s="523"/>
      <c r="G31" s="523"/>
      <c r="H31" s="523"/>
      <c r="I31" s="523"/>
      <c r="J31" s="366"/>
    </row>
    <row r="32" spans="1:23" s="361" customFormat="1" ht="347.4" customHeight="1" x14ac:dyDescent="0.2">
      <c r="A32" s="360"/>
      <c r="B32" s="525"/>
      <c r="C32" s="526"/>
      <c r="D32" s="527"/>
      <c r="E32" s="523"/>
      <c r="F32" s="523"/>
      <c r="G32" s="523"/>
      <c r="H32" s="523"/>
      <c r="I32" s="523"/>
      <c r="J32" s="366"/>
    </row>
    <row r="33" spans="1:23" s="33" customFormat="1" ht="27.75" customHeight="1" x14ac:dyDescent="0.2">
      <c r="A33" s="42"/>
      <c r="B33" s="427" t="str">
        <f>'PLANILHA ORÇAMENTÁRIA'!B28</f>
        <v>4.0</v>
      </c>
      <c r="C33" s="427"/>
      <c r="D33" s="427" t="str">
        <f>'PLANILHA ORÇAMENTÁRIA'!D28</f>
        <v>INFRAESTRUTURA</v>
      </c>
      <c r="E33" s="427"/>
      <c r="F33" s="427"/>
      <c r="G33" s="521"/>
      <c r="H33" s="521"/>
      <c r="I33" s="521"/>
      <c r="J33" s="128"/>
      <c r="K33" s="259"/>
      <c r="L33" s="256"/>
      <c r="M33" s="264"/>
      <c r="N33" s="128"/>
      <c r="O33" s="128"/>
      <c r="P33" s="128"/>
      <c r="Q33" s="128"/>
      <c r="R33" s="128"/>
      <c r="S33" s="271"/>
      <c r="T33" s="128"/>
      <c r="U33" s="128"/>
      <c r="V33" s="128"/>
      <c r="W33" s="128"/>
    </row>
    <row r="34" spans="1:23" s="365" customFormat="1" ht="179.25" customHeight="1" x14ac:dyDescent="0.2">
      <c r="A34" s="362"/>
      <c r="B34" s="428"/>
      <c r="C34" s="428"/>
      <c r="D34" s="429" t="str">
        <f>'PLANILHA ORÇAMENTÁRIA'!D29</f>
        <v>4.1. SAPATA ISOLADA</v>
      </c>
      <c r="E34" s="428"/>
      <c r="F34" s="428"/>
      <c r="G34" s="535" t="s">
        <v>210</v>
      </c>
      <c r="H34" s="535"/>
      <c r="I34" s="535"/>
      <c r="J34" s="364"/>
    </row>
    <row r="35" spans="1:23" s="361" customFormat="1" ht="113.25" customHeight="1" x14ac:dyDescent="0.2">
      <c r="A35" s="360"/>
      <c r="B35" s="424" t="str">
        <f>'PLANILHA ORÇAMENTÁRIA'!B30</f>
        <v>4.1.1</v>
      </c>
      <c r="C35" s="357">
        <f>'PLANILHA ORÇAMENTÁRIA'!C30</f>
        <v>96520</v>
      </c>
      <c r="D35" s="425" t="str">
        <f>'PLANILHA ORÇAMENTÁRIA'!D30</f>
        <v>ESCAVAÇÃO MECANIZADA PARA BLOCO DE COROAMENTO OU SAPATA, SEM PREVISÃO DE FÔRMA, COM RETROESCAVADEIRA. AF_06/2017</v>
      </c>
      <c r="E35" s="359" t="str">
        <f>'PLANILHA ORÇAMENTÁRIA'!E30</f>
        <v>M³</v>
      </c>
      <c r="F35" s="359">
        <f>'PLANILHA ORÇAMENTÁRIA'!F30</f>
        <v>13.65</v>
      </c>
      <c r="G35" s="522" t="s">
        <v>211</v>
      </c>
      <c r="H35" s="522"/>
      <c r="I35" s="522"/>
      <c r="J35" s="366"/>
      <c r="K35" s="361">
        <v>3.55</v>
      </c>
      <c r="L35" s="361">
        <f t="shared" ref="L35:L58" si="0">K35+M35</f>
        <v>2.911</v>
      </c>
      <c r="M35" s="361">
        <f t="shared" ref="M35:M58" si="1">K35*-18%</f>
        <v>-0.6389999999999999</v>
      </c>
    </row>
    <row r="36" spans="1:23" s="361" customFormat="1" ht="113.25" customHeight="1" x14ac:dyDescent="0.2">
      <c r="A36" s="360"/>
      <c r="B36" s="424" t="str">
        <f>'PLANILHA ORÇAMENTÁRIA'!B31</f>
        <v>4.1.2</v>
      </c>
      <c r="C36" s="357">
        <f>'PLANILHA ORÇAMENTÁRIA'!C31</f>
        <v>100576</v>
      </c>
      <c r="D36" s="425" t="str">
        <f>'PLANILHA ORÇAMENTÁRIA'!D31</f>
        <v>REGULARIZAÇÃO E COMPACTAÇÃO DE SUBLEITO DE SOLO PREDOMINANTEMENTE ARGILOSO. AF_11/2019</v>
      </c>
      <c r="E36" s="359" t="str">
        <f>'PLANILHA ORÇAMENTÁRIA'!E31</f>
        <v>M²</v>
      </c>
      <c r="F36" s="359">
        <f>'PLANILHA ORÇAMENTÁRIA'!F31</f>
        <v>41.39</v>
      </c>
      <c r="G36" s="522" t="s">
        <v>213</v>
      </c>
      <c r="H36" s="522"/>
      <c r="I36" s="522"/>
      <c r="J36" s="366"/>
      <c r="K36" s="361">
        <v>3.55</v>
      </c>
      <c r="L36" s="361">
        <f t="shared" si="0"/>
        <v>2.911</v>
      </c>
      <c r="M36" s="361">
        <f t="shared" si="1"/>
        <v>-0.6389999999999999</v>
      </c>
    </row>
    <row r="37" spans="1:23" s="361" customFormat="1" ht="113.25" customHeight="1" x14ac:dyDescent="0.2">
      <c r="A37" s="360"/>
      <c r="B37" s="424" t="str">
        <f>'PLANILHA ORÇAMENTÁRIA'!B32</f>
        <v>4.1.3</v>
      </c>
      <c r="C37" s="357">
        <f>'PLANILHA ORÇAMENTÁRIA'!C32</f>
        <v>96532</v>
      </c>
      <c r="D37" s="425" t="str">
        <f>'PLANILHA ORÇAMENTÁRIA'!D32</f>
        <v>FABRICAÇÃO, MONTAGEM E DESMONTAGEM DE FÔRMA PARA SAPATA, EM MADEIRA SERRADA, E=25 MM, 2 UTILIZAÇÕES. AF_06/2017</v>
      </c>
      <c r="E37" s="359" t="str">
        <f>'PLANILHA ORÇAMENTÁRIA'!E32</f>
        <v>M²</v>
      </c>
      <c r="F37" s="359">
        <f>'PLANILHA ORÇAMENTÁRIA'!F32</f>
        <v>64.680000000000007</v>
      </c>
      <c r="G37" s="522" t="s">
        <v>214</v>
      </c>
      <c r="H37" s="522"/>
      <c r="I37" s="522"/>
      <c r="J37" s="366"/>
      <c r="K37" s="361">
        <v>3.55</v>
      </c>
      <c r="L37" s="361">
        <f t="shared" si="0"/>
        <v>2.911</v>
      </c>
      <c r="M37" s="361">
        <f t="shared" si="1"/>
        <v>-0.6389999999999999</v>
      </c>
    </row>
    <row r="38" spans="1:23" s="361" customFormat="1" ht="113.25" customHeight="1" x14ac:dyDescent="0.2">
      <c r="A38" s="360"/>
      <c r="B38" s="424" t="str">
        <f>'PLANILHA ORÇAMENTÁRIA'!B33</f>
        <v>4.1.4</v>
      </c>
      <c r="C38" s="357">
        <f>'PLANILHA ORÇAMENTÁRIA'!C33</f>
        <v>96556</v>
      </c>
      <c r="D38" s="425" t="str">
        <f>'PLANILHA ORÇAMENTÁRIA'!D33</f>
        <v>CONCRETAGEM DE SAPATAS, FCK 30 MPA, COM USO DE JERICA LANÇAMENTO, ADENSAMENTO E ACABAMENTO. AF_06/2017</v>
      </c>
      <c r="E38" s="359" t="str">
        <f>'PLANILHA ORÇAMENTÁRIA'!E33</f>
        <v>M³</v>
      </c>
      <c r="F38" s="359">
        <f>'PLANILHA ORÇAMENTÁRIA'!F33</f>
        <v>12.41</v>
      </c>
      <c r="G38" s="522" t="s">
        <v>212</v>
      </c>
      <c r="H38" s="522"/>
      <c r="I38" s="522"/>
      <c r="J38" s="366"/>
      <c r="K38" s="361">
        <v>3.55</v>
      </c>
      <c r="L38" s="361">
        <f t="shared" si="0"/>
        <v>2.911</v>
      </c>
      <c r="M38" s="361">
        <f t="shared" si="1"/>
        <v>-0.6389999999999999</v>
      </c>
    </row>
    <row r="39" spans="1:23" s="361" customFormat="1" ht="113.25" customHeight="1" x14ac:dyDescent="0.2">
      <c r="A39" s="360"/>
      <c r="B39" s="424" t="str">
        <f>'PLANILHA ORÇAMENTÁRIA'!B34</f>
        <v>4.1.5</v>
      </c>
      <c r="C39" s="357">
        <f>'PLANILHA ORÇAMENTÁRIA'!C34</f>
        <v>92919</v>
      </c>
      <c r="D39" s="425" t="str">
        <f>'PLANILHA ORÇAMENTÁRIA'!D34</f>
        <v>ARMAÇÃO DE FUNDAÇÕES E ESTRUTURAS DE CONCRETO ARMADO, EXCETO VIGAS, PILARES E LAJES (DE EDIFÍCIOS DE MÚLTIPLOS PAVIMENTOS, EDIFICAÇÃO TÉRREA OU SOBRADO), UTILIZANDO AÇO CA-50 DE 10.0 MM - MONTAGEM. AF_12/2015</v>
      </c>
      <c r="E39" s="359" t="str">
        <f>'PLANILHA ORÇAMENTÁRIA'!E34</f>
        <v>KG</v>
      </c>
      <c r="F39" s="359">
        <f>'PLANILHA ORÇAMENTÁRIA'!F34</f>
        <v>473</v>
      </c>
      <c r="G39" s="522" t="s">
        <v>215</v>
      </c>
      <c r="H39" s="522"/>
      <c r="I39" s="522"/>
      <c r="J39" s="366"/>
      <c r="K39" s="361">
        <v>3.55</v>
      </c>
      <c r="L39" s="361">
        <f t="shared" si="0"/>
        <v>2.911</v>
      </c>
      <c r="M39" s="361">
        <f t="shared" si="1"/>
        <v>-0.6389999999999999</v>
      </c>
    </row>
    <row r="40" spans="1:23" s="361" customFormat="1" ht="113.25" customHeight="1" x14ac:dyDescent="0.2">
      <c r="A40" s="360"/>
      <c r="B40" s="466" t="str">
        <f>'PLANILHA ORÇAMENTÁRIA'!B35</f>
        <v>4.1.6</v>
      </c>
      <c r="C40" s="467">
        <f>'PLANILHA ORÇAMENTÁRIA'!C35</f>
        <v>92915</v>
      </c>
      <c r="D40" s="425" t="str">
        <f>'PLANILHA ORÇAMENTÁRIA'!D35</f>
        <v>ARMAÇÃO DE FUNDAÇÕES E ESTRUTURAS DE CONCRETO ARMADO, EXCETO VIGAS, PILARES E LAJES (DE EDIFÍCIOS DE MÚLTIPLOS PAVIMENTOS, EDIFICAÇÃO TÉRREA OU SOBRADO), UTILIZANDO AÇO CA-60 DE 5.0 MM - MONTAGEM. AF_12/2015</v>
      </c>
      <c r="E40" s="465" t="str">
        <f>'PLANILHA ORÇAMENTÁRIA'!E35</f>
        <v>KG</v>
      </c>
      <c r="F40" s="465">
        <f>'PLANILHA ORÇAMENTÁRIA'!F35</f>
        <v>26</v>
      </c>
      <c r="G40" s="522" t="s">
        <v>216</v>
      </c>
      <c r="H40" s="522"/>
      <c r="I40" s="522"/>
      <c r="J40" s="366"/>
      <c r="K40" s="361">
        <v>3.55</v>
      </c>
      <c r="L40" s="361">
        <f t="shared" si="0"/>
        <v>2.911</v>
      </c>
      <c r="M40" s="361">
        <f t="shared" si="1"/>
        <v>-0.6389999999999999</v>
      </c>
    </row>
    <row r="41" spans="1:23" s="361" customFormat="1" ht="179.4" customHeight="1" x14ac:dyDescent="0.2">
      <c r="A41" s="360"/>
      <c r="B41" s="456"/>
      <c r="C41" s="457"/>
      <c r="D41" s="470"/>
      <c r="E41" s="458"/>
      <c r="F41" s="458"/>
      <c r="G41" s="471"/>
      <c r="H41" s="471"/>
      <c r="I41" s="471"/>
      <c r="J41" s="366"/>
    </row>
    <row r="42" spans="1:23" s="365" customFormat="1" ht="76.5" customHeight="1" x14ac:dyDescent="0.2">
      <c r="A42" s="362"/>
      <c r="B42" s="468"/>
      <c r="C42" s="468"/>
      <c r="D42" s="469" t="str">
        <f>'PLANILHA ORÇAMENTÁRIA'!D36</f>
        <v>4.2. VIGAS BALDRAME</v>
      </c>
      <c r="E42" s="468"/>
      <c r="F42" s="468"/>
      <c r="G42" s="545" t="s">
        <v>217</v>
      </c>
      <c r="H42" s="545"/>
      <c r="I42" s="545"/>
      <c r="J42" s="364"/>
    </row>
    <row r="43" spans="1:23" s="361" customFormat="1" ht="183" customHeight="1" x14ac:dyDescent="0.2">
      <c r="A43" s="360"/>
      <c r="B43" s="424" t="str">
        <f>'PLANILHA ORÇAMENTÁRIA'!B37</f>
        <v>4.2.1</v>
      </c>
      <c r="C43" s="357">
        <f>'PLANILHA ORÇAMENTÁRIA'!C37</f>
        <v>96527</v>
      </c>
      <c r="D43" s="425" t="str">
        <f>'PLANILHA ORÇAMENTÁRIA'!D37</f>
        <v>ESCAVAÇÃO MANUAL DE VALA PARA VIGA BALDRAME, COM PREVISÃO DE FÔRMA. AF_06/2017</v>
      </c>
      <c r="E43" s="359" t="str">
        <f>'PLANILHA ORÇAMENTÁRIA'!E37</f>
        <v>M³</v>
      </c>
      <c r="F43" s="359">
        <f>'PLANILHA ORÇAMENTÁRIA'!F37</f>
        <v>11.93</v>
      </c>
      <c r="G43" s="522" t="s">
        <v>218</v>
      </c>
      <c r="H43" s="522"/>
      <c r="I43" s="522"/>
      <c r="J43" s="366"/>
      <c r="K43" s="361">
        <v>3.55</v>
      </c>
      <c r="L43" s="361">
        <f t="shared" si="0"/>
        <v>2.911</v>
      </c>
      <c r="M43" s="361">
        <f t="shared" si="1"/>
        <v>-0.6389999999999999</v>
      </c>
    </row>
    <row r="44" spans="1:23" s="361" customFormat="1" ht="113.25" customHeight="1" x14ac:dyDescent="0.2">
      <c r="A44" s="360"/>
      <c r="B44" s="424" t="str">
        <f>'PLANILHA ORÇAMENTÁRIA'!B38</f>
        <v>4.2.2</v>
      </c>
      <c r="C44" s="357">
        <f>'PLANILHA ORÇAMENTÁRIA'!C38</f>
        <v>96536</v>
      </c>
      <c r="D44" s="425" t="str">
        <f>'PLANILHA ORÇAMENTÁRIA'!D38</f>
        <v>FABRICAÇÃO, MONTAGEM E DESMONTAGEM DE FÔRMA PARA VIGA BALDRAME, EM MADEIRA SERRADA, E=25 MM, 4 UTILIZAÇÕES. AF_06/2017</v>
      </c>
      <c r="E44" s="359" t="str">
        <f>'PLANILHA ORÇAMENTÁRIA'!E38</f>
        <v>M²</v>
      </c>
      <c r="F44" s="359">
        <f>'PLANILHA ORÇAMENTÁRIA'!F38</f>
        <v>101.66</v>
      </c>
      <c r="G44" s="522" t="s">
        <v>220</v>
      </c>
      <c r="H44" s="522"/>
      <c r="I44" s="522"/>
      <c r="J44" s="366"/>
      <c r="K44" s="361">
        <v>3.55</v>
      </c>
      <c r="L44" s="361">
        <f t="shared" si="0"/>
        <v>2.911</v>
      </c>
      <c r="M44" s="361">
        <f t="shared" si="1"/>
        <v>-0.6389999999999999</v>
      </c>
    </row>
    <row r="45" spans="1:23" s="361" customFormat="1" ht="181.95" customHeight="1" x14ac:dyDescent="0.2">
      <c r="A45" s="360"/>
      <c r="B45" s="424" t="str">
        <f>'PLANILHA ORÇAMENTÁRIA'!B39</f>
        <v>4.2.3</v>
      </c>
      <c r="C45" s="357">
        <f>'PLANILHA ORÇAMENTÁRIA'!C39</f>
        <v>96557</v>
      </c>
      <c r="D45" s="425" t="str">
        <f>'PLANILHA ORÇAMENTÁRIA'!D39</f>
        <v>CONCRETAGEM DE BLOCOS DE COROAMENTO E VIGAS BALDRAMES, FCK 30 MPA, COM USO DE BOMBA LANÇAMENTO, ADENSAMENTO E ACABAMENTO. AF_06/2017</v>
      </c>
      <c r="E45" s="359" t="str">
        <f>'PLANILHA ORÇAMENTÁRIA'!E39</f>
        <v>M³</v>
      </c>
      <c r="F45" s="359">
        <f>'PLANILHA ORÇAMENTÁRIA'!F39</f>
        <v>10.85</v>
      </c>
      <c r="G45" s="522" t="s">
        <v>219</v>
      </c>
      <c r="H45" s="522"/>
      <c r="I45" s="522"/>
      <c r="J45" s="366"/>
      <c r="K45" s="361">
        <v>3.55</v>
      </c>
      <c r="L45" s="361">
        <f t="shared" si="0"/>
        <v>2.911</v>
      </c>
      <c r="M45" s="361">
        <f t="shared" si="1"/>
        <v>-0.6389999999999999</v>
      </c>
    </row>
    <row r="46" spans="1:23" s="361" customFormat="1" ht="113.25" customHeight="1" x14ac:dyDescent="0.2">
      <c r="A46" s="360"/>
      <c r="B46" s="424" t="str">
        <f>'PLANILHA ORÇAMENTÁRIA'!B40</f>
        <v>4.2.4</v>
      </c>
      <c r="C46" s="357">
        <f>'PLANILHA ORÇAMENTÁRIA'!C40</f>
        <v>92777</v>
      </c>
      <c r="D46" s="425" t="str">
        <f>'PLANILHA ORÇAMENTÁRIA'!D40</f>
        <v>ARMAÇÃO DE PILAR OU VIGA DE UMA ESTRUTURA CONVENCIONAL DE CONCRETO ARMADO EM UMA EDIFÍCAÇÃO TÉRREA OU SOBRADO UTILIZANDO AÇO CA-50 DE 8.0 MM- MONTAGEM. AF_12/2015</v>
      </c>
      <c r="E46" s="359" t="str">
        <f>'PLANILHA ORÇAMENTÁRIA'!E40</f>
        <v>KG</v>
      </c>
      <c r="F46" s="359">
        <f>'PLANILHA ORÇAMENTÁRIA'!F40</f>
        <v>360</v>
      </c>
      <c r="G46" s="522" t="s">
        <v>221</v>
      </c>
      <c r="H46" s="522"/>
      <c r="I46" s="522"/>
      <c r="J46" s="366"/>
      <c r="K46" s="361">
        <v>3.55</v>
      </c>
      <c r="L46" s="361">
        <f t="shared" si="0"/>
        <v>2.911</v>
      </c>
      <c r="M46" s="361">
        <f t="shared" si="1"/>
        <v>-0.6389999999999999</v>
      </c>
    </row>
    <row r="47" spans="1:23" s="361" customFormat="1" ht="113.25" customHeight="1" x14ac:dyDescent="0.2">
      <c r="A47" s="360"/>
      <c r="B47" s="424" t="str">
        <f>'PLANILHA ORÇAMENTÁRIA'!B41</f>
        <v>4.2.5</v>
      </c>
      <c r="C47" s="357">
        <f>'PLANILHA ORÇAMENTÁRIA'!C41</f>
        <v>92775</v>
      </c>
      <c r="D47" s="425" t="str">
        <f>'PLANILHA ORÇAMENTÁRIA'!D41</f>
        <v>ARMAÇÃO DE PILAR OU VIGA DE UMA ESTRUTURA CONVENCIONAL DE CONCRETO ARMADO EM UMA EDIFÍCAÇÃO TÉRREA OU SOBRADO UTILIZANDO AÇO CA-60 DE 5.0 MM- MONTAGEM. AF_12/2015</v>
      </c>
      <c r="E47" s="359" t="str">
        <f>'PLANILHA ORÇAMENTÁRIA'!E41</f>
        <v>KG</v>
      </c>
      <c r="F47" s="359">
        <f>'PLANILHA ORÇAMENTÁRIA'!F41</f>
        <v>195</v>
      </c>
      <c r="G47" s="522" t="s">
        <v>222</v>
      </c>
      <c r="H47" s="522"/>
      <c r="I47" s="522"/>
      <c r="J47" s="366"/>
      <c r="K47" s="361">
        <v>3.55</v>
      </c>
      <c r="L47" s="361">
        <f t="shared" si="0"/>
        <v>2.911</v>
      </c>
      <c r="M47" s="361">
        <f t="shared" si="1"/>
        <v>-0.6389999999999999</v>
      </c>
    </row>
    <row r="48" spans="1:23" s="33" customFormat="1" ht="27.75" customHeight="1" x14ac:dyDescent="0.2">
      <c r="A48" s="42"/>
      <c r="B48" s="427" t="str">
        <f>'PLANILHA ORÇAMENTÁRIA'!B43</f>
        <v>5.0</v>
      </c>
      <c r="C48" s="427"/>
      <c r="D48" s="427" t="str">
        <f>'PLANILHA ORÇAMENTÁRIA'!D43</f>
        <v xml:space="preserve">SUPERESTRUTURA </v>
      </c>
      <c r="E48" s="427"/>
      <c r="F48" s="427"/>
      <c r="G48" s="521"/>
      <c r="H48" s="521"/>
      <c r="I48" s="521"/>
      <c r="J48" s="128"/>
      <c r="K48" s="259"/>
      <c r="L48" s="256"/>
      <c r="M48" s="264"/>
      <c r="N48" s="128"/>
      <c r="O48" s="128"/>
      <c r="P48" s="128"/>
      <c r="Q48" s="128"/>
      <c r="R48" s="128"/>
      <c r="S48" s="271"/>
      <c r="T48" s="128"/>
      <c r="U48" s="128"/>
      <c r="V48" s="128"/>
      <c r="W48" s="128"/>
    </row>
    <row r="49" spans="1:23" s="365" customFormat="1" ht="363.6" customHeight="1" x14ac:dyDescent="0.2">
      <c r="A49" s="362"/>
      <c r="B49" s="428"/>
      <c r="C49" s="428"/>
      <c r="D49" s="429" t="str">
        <f>'PLANILHA ORÇAMENTÁRIA'!D44</f>
        <v>5.1. PILARES</v>
      </c>
      <c r="E49" s="428"/>
      <c r="F49" s="428"/>
      <c r="G49" s="535" t="s">
        <v>250</v>
      </c>
      <c r="H49" s="535"/>
      <c r="I49" s="535"/>
      <c r="J49" s="364"/>
    </row>
    <row r="50" spans="1:23" s="361" customFormat="1" ht="393.6" customHeight="1" x14ac:dyDescent="0.2">
      <c r="A50" s="360"/>
      <c r="B50" s="424" t="str">
        <f>'PLANILHA ORÇAMENTÁRIA'!B45</f>
        <v>5.1.1</v>
      </c>
      <c r="C50" s="357">
        <f>'PLANILHA ORÇAMENTÁRIA'!C45</f>
        <v>92423</v>
      </c>
      <c r="D50" s="425" t="str">
        <f>'PLANILHA ORÇAMENTÁRIA'!D45</f>
        <v>MONTAGEM E DESMONTAGEM DE FÔRMA DE PILARES RETANGULARES E ESTRUTURAS SIMILARES COM ÁREA MÉDIA DAS SEÇÕES MAIOR QUE 0,25 M², PÉ-DIREITO SIMPLES, EM CHAPA DE MADEIRA COMPENSADA RESINADA, 6 UTILIZAÇÕES. AF_12/2015</v>
      </c>
      <c r="E50" s="359" t="str">
        <f>'PLANILHA ORÇAMENTÁRIA'!E45</f>
        <v>M²</v>
      </c>
      <c r="F50" s="359">
        <f>'PLANILHA ORÇAMENTÁRIA'!F45</f>
        <v>77.08</v>
      </c>
      <c r="G50" s="522" t="s">
        <v>223</v>
      </c>
      <c r="H50" s="522"/>
      <c r="I50" s="522"/>
      <c r="J50" s="366"/>
      <c r="K50" s="361">
        <v>3.55</v>
      </c>
      <c r="L50" s="361">
        <f t="shared" si="0"/>
        <v>2.911</v>
      </c>
      <c r="M50" s="361">
        <f t="shared" si="1"/>
        <v>-0.6389999999999999</v>
      </c>
    </row>
    <row r="51" spans="1:23" s="361" customFormat="1" ht="113.25" customHeight="1" x14ac:dyDescent="0.2">
      <c r="A51" s="360"/>
      <c r="B51" s="481" t="str">
        <f>'PLANILHA ORÇAMENTÁRIA'!B46</f>
        <v>5.1.2</v>
      </c>
      <c r="C51" s="482">
        <f>'PLANILHA ORÇAMENTÁRIA'!C46</f>
        <v>92778</v>
      </c>
      <c r="D51" s="425" t="str">
        <f>'PLANILHA ORÇAMENTÁRIA'!D46</f>
        <v>ARMAÇÃO DE PILAR OU VIGA DE UMA ESTRUTURA CONVENCIONAL DE CONCRETO ARMADO EM UMA EDIFÍCAÇÃO TÉRREA OU SOBRADO UTILIZANDO AÇO CA-50 DE 10.0 MM - MONTAGEM. AF_12/2015</v>
      </c>
      <c r="E51" s="480" t="str">
        <f>'PLANILHA ORÇAMENTÁRIA'!E46</f>
        <v>KG</v>
      </c>
      <c r="F51" s="480">
        <v>613</v>
      </c>
      <c r="G51" s="522" t="s">
        <v>225</v>
      </c>
      <c r="H51" s="522"/>
      <c r="I51" s="522"/>
      <c r="J51" s="366"/>
      <c r="K51" s="361">
        <v>3.55</v>
      </c>
      <c r="L51" s="361">
        <f t="shared" si="0"/>
        <v>2.911</v>
      </c>
      <c r="M51" s="361">
        <f t="shared" si="1"/>
        <v>-0.6389999999999999</v>
      </c>
    </row>
    <row r="52" spans="1:23" s="361" customFormat="1" ht="113.25" customHeight="1" x14ac:dyDescent="0.2">
      <c r="A52" s="360"/>
      <c r="B52" s="481" t="str">
        <f>'PLANILHA ORÇAMENTÁRIA'!B47</f>
        <v>5.1.3</v>
      </c>
      <c r="C52" s="482">
        <f>'PLANILHA ORÇAMENTÁRIA'!C47</f>
        <v>92775</v>
      </c>
      <c r="D52" s="425" t="str">
        <f>'PLANILHA ORÇAMENTÁRIA'!D47</f>
        <v>ARMAÇÃO DE PILAR OU VIGA DE UMA ESTRUTURA CONVENCIONAL DE CONCRETO ARMADO EM UMA EDIFÍCAÇÃO TÉRREA OU SOBRADO UTILIZANDO AÇO CA-60 DE 5.0 MM- MONTAGEM. AF_12/2015</v>
      </c>
      <c r="E52" s="480" t="str">
        <f>'PLANILHA ORÇAMENTÁRIA'!E47</f>
        <v>KG</v>
      </c>
      <c r="F52" s="480">
        <v>149</v>
      </c>
      <c r="G52" s="522" t="s">
        <v>226</v>
      </c>
      <c r="H52" s="522"/>
      <c r="I52" s="522"/>
      <c r="J52" s="366"/>
      <c r="K52" s="361">
        <v>3.55</v>
      </c>
      <c r="L52" s="361">
        <f t="shared" si="0"/>
        <v>2.911</v>
      </c>
      <c r="M52" s="361">
        <f t="shared" si="1"/>
        <v>-0.6389999999999999</v>
      </c>
    </row>
    <row r="53" spans="1:23" s="361" customFormat="1" ht="374.4" customHeight="1" x14ac:dyDescent="0.2">
      <c r="A53" s="360"/>
      <c r="B53" s="453" t="str">
        <f>'PLANILHA ORÇAMENTÁRIA'!B48</f>
        <v>5.1.4</v>
      </c>
      <c r="C53" s="454">
        <f>'PLANILHA ORÇAMENTÁRIA'!C48</f>
        <v>92718</v>
      </c>
      <c r="D53" s="425" t="str">
        <f>'PLANILHA ORÇAMENTÁRIA'!D48</f>
        <v>CONCRETAGEM DE PILARES, FCK = 25 MPA, COM USO DE BALDES EM EDIFICAÇÃO COM SEÇÃO MÉDIA DE PILARES MENOR OU IGUAL A 0,25 M² - LANÇAMENTO, ADENSAMENTO E ACABAMENTO. AF_12/2015</v>
      </c>
      <c r="E53" s="452" t="str">
        <f>'PLANILHA ORÇAMENTÁRIA'!E48</f>
        <v>M³</v>
      </c>
      <c r="F53" s="452">
        <f>'PLANILHA ORÇAMENTÁRIA'!F48</f>
        <v>3.77</v>
      </c>
      <c r="G53" s="522" t="s">
        <v>224</v>
      </c>
      <c r="H53" s="522"/>
      <c r="I53" s="522"/>
      <c r="J53" s="366"/>
      <c r="K53" s="361">
        <v>3.55</v>
      </c>
      <c r="L53" s="361">
        <f t="shared" si="0"/>
        <v>2.911</v>
      </c>
      <c r="M53" s="361">
        <f t="shared" si="1"/>
        <v>-0.6389999999999999</v>
      </c>
    </row>
    <row r="54" spans="1:23" s="365" customFormat="1" ht="39.9" customHeight="1" x14ac:dyDescent="0.2">
      <c r="A54" s="362"/>
      <c r="B54" s="428"/>
      <c r="C54" s="428"/>
      <c r="D54" s="429" t="str">
        <f>'PLANILHA ORÇAMENTÁRIA'!D49</f>
        <v>5.2. VIGA SUPERIOR:</v>
      </c>
      <c r="E54" s="428"/>
      <c r="F54" s="428"/>
      <c r="G54" s="535" t="s">
        <v>227</v>
      </c>
      <c r="H54" s="535"/>
      <c r="I54" s="535"/>
      <c r="J54" s="364"/>
    </row>
    <row r="55" spans="1:23" s="361" customFormat="1" ht="103.5" customHeight="1" x14ac:dyDescent="0.2">
      <c r="A55" s="360"/>
      <c r="B55" s="424" t="str">
        <f>'PLANILHA ORÇAMENTÁRIA'!B50</f>
        <v>5.2.1</v>
      </c>
      <c r="C55" s="357">
        <f>'PLANILHA ORÇAMENTÁRIA'!C50</f>
        <v>92448</v>
      </c>
      <c r="D55" s="425" t="str">
        <f>'PLANILHA ORÇAMENTÁRIA'!D50</f>
        <v>MONTAGEM E DESMONTAGEM DE FÔRMA DE VIGA, ESCORAMENTO COM PONTALETE DE MADEIRA, PÉ-DIREITO SIMPLES, EM MADEIRA SERRADA, 4 UTILIZAÇÕES. AF_12/2015</v>
      </c>
      <c r="E55" s="359" t="str">
        <f>'PLANILHA ORÇAMENTÁRIA'!E50</f>
        <v>M²</v>
      </c>
      <c r="F55" s="359">
        <f>'PLANILHA ORÇAMENTÁRIA'!F50</f>
        <v>62.41</v>
      </c>
      <c r="G55" s="522" t="s">
        <v>228</v>
      </c>
      <c r="H55" s="522"/>
      <c r="I55" s="522"/>
      <c r="J55" s="366"/>
      <c r="K55" s="361">
        <v>3.55</v>
      </c>
      <c r="L55" s="361">
        <f t="shared" si="0"/>
        <v>2.911</v>
      </c>
      <c r="M55" s="361">
        <f t="shared" si="1"/>
        <v>-0.6389999999999999</v>
      </c>
    </row>
    <row r="56" spans="1:23" s="361" customFormat="1" ht="111" customHeight="1" x14ac:dyDescent="0.2">
      <c r="A56" s="360"/>
      <c r="B56" s="424" t="str">
        <f>'PLANILHA ORÇAMENTÁRIA'!B51</f>
        <v>5.2.2</v>
      </c>
      <c r="C56" s="357">
        <f>'PLANILHA ORÇAMENTÁRIA'!C51</f>
        <v>92741</v>
      </c>
      <c r="D56" s="425" t="str">
        <f>'PLANILHA ORÇAMENTÁRIA'!D51</f>
        <v>CONCRETAGEM DE VIGAS E LAJES, FCK=20 MPA, PARA QUALQUER TIPO DE LAJE COM BALDES EM EDIFICAÇÃO TÉRREA, COM ÁREA MÉDIA DE LAJES MENOR OU IGUAL A 20 M² - LANÇAMENTO, ADENSAMENTO E ACABAMENTO. AF_12/2015</v>
      </c>
      <c r="E56" s="359" t="str">
        <f>'PLANILHA ORÇAMENTÁRIA'!E51</f>
        <v>M³</v>
      </c>
      <c r="F56" s="359">
        <f>'PLANILHA ORÇAMENTÁRIA'!F51</f>
        <v>6.87</v>
      </c>
      <c r="G56" s="522" t="s">
        <v>229</v>
      </c>
      <c r="H56" s="522"/>
      <c r="I56" s="522"/>
      <c r="J56" s="366"/>
      <c r="K56" s="361">
        <v>3.55</v>
      </c>
      <c r="L56" s="361">
        <f t="shared" si="0"/>
        <v>2.911</v>
      </c>
      <c r="M56" s="361">
        <f t="shared" si="1"/>
        <v>-0.6389999999999999</v>
      </c>
    </row>
    <row r="57" spans="1:23" s="361" customFormat="1" ht="102.75" customHeight="1" x14ac:dyDescent="0.2">
      <c r="A57" s="360"/>
      <c r="B57" s="424" t="str">
        <f>'PLANILHA ORÇAMENTÁRIA'!B52</f>
        <v>5.2.3</v>
      </c>
      <c r="C57" s="357">
        <f>'PLANILHA ORÇAMENTÁRIA'!C52</f>
        <v>92777</v>
      </c>
      <c r="D57" s="425" t="str">
        <f>'PLANILHA ORÇAMENTÁRIA'!D52</f>
        <v>ARMAÇÃO DE PILAR OU VIGA DE UMA ESTRUTURA CONVENCIONAL DE CONCRETO ARMADO EM UMA EDIFÍCAÇÃO TÉRREA OU SOBRADO UTILIZANDO AÇO CA-50 DE 8.0 MM- MONTAGEM. AF_12/2015</v>
      </c>
      <c r="E57" s="359" t="str">
        <f>'PLANILHA ORÇAMENTÁRIA'!E52</f>
        <v>KG</v>
      </c>
      <c r="F57" s="359">
        <f>'PLANILHA ORÇAMENTÁRIA'!F52</f>
        <v>290</v>
      </c>
      <c r="G57" s="522" t="s">
        <v>230</v>
      </c>
      <c r="H57" s="522"/>
      <c r="I57" s="522"/>
      <c r="J57" s="366"/>
      <c r="K57" s="361">
        <v>3.55</v>
      </c>
      <c r="L57" s="361">
        <f t="shared" si="0"/>
        <v>2.911</v>
      </c>
      <c r="M57" s="361">
        <f t="shared" si="1"/>
        <v>-0.6389999999999999</v>
      </c>
    </row>
    <row r="58" spans="1:23" s="361" customFormat="1" ht="103.5" customHeight="1" x14ac:dyDescent="0.2">
      <c r="A58" s="360"/>
      <c r="B58" s="424" t="str">
        <f>'PLANILHA ORÇAMENTÁRIA'!B53</f>
        <v>5.2.4</v>
      </c>
      <c r="C58" s="357">
        <f>'PLANILHA ORÇAMENTÁRIA'!C53</f>
        <v>92775</v>
      </c>
      <c r="D58" s="425" t="str">
        <f>'PLANILHA ORÇAMENTÁRIA'!D53</f>
        <v>ARMAÇÃO DE PILAR OU VIGA DE UMA ESTRUTURA CONVENCIONAL DE CONCRETO ARMADO EM UMA EDIFÍCAÇÃO TÉRREA OU SOBRADO UTILIZANDO AÇO CA-60 DE 5.0 MM- MONTAGEM. AF_12/2015</v>
      </c>
      <c r="E58" s="359" t="str">
        <f>'PLANILHA ORÇAMENTÁRIA'!E53</f>
        <v>KG</v>
      </c>
      <c r="F58" s="359">
        <f>'PLANILHA ORÇAMENTÁRIA'!F53</f>
        <v>183</v>
      </c>
      <c r="G58" s="522" t="s">
        <v>231</v>
      </c>
      <c r="H58" s="522"/>
      <c r="I58" s="522"/>
      <c r="J58" s="366"/>
      <c r="K58" s="361">
        <v>3.55</v>
      </c>
      <c r="L58" s="361">
        <f t="shared" si="0"/>
        <v>2.911</v>
      </c>
      <c r="M58" s="361">
        <f t="shared" si="1"/>
        <v>-0.6389999999999999</v>
      </c>
    </row>
    <row r="59" spans="1:23" s="33" customFormat="1" ht="27.75" customHeight="1" x14ac:dyDescent="0.2">
      <c r="A59" s="42"/>
      <c r="B59" s="427" t="str">
        <f>'PLANILHA ORÇAMENTÁRIA'!B55</f>
        <v>6.0</v>
      </c>
      <c r="C59" s="427"/>
      <c r="D59" s="427" t="str">
        <f>'PLANILHA ORÇAMENTÁRIA'!D55</f>
        <v>IMPERMEABILIZAÇÃO</v>
      </c>
      <c r="E59" s="427"/>
      <c r="F59" s="427"/>
      <c r="G59" s="521"/>
      <c r="H59" s="521"/>
      <c r="I59" s="521"/>
      <c r="J59" s="128"/>
      <c r="K59" s="259"/>
      <c r="L59" s="256"/>
      <c r="M59" s="264"/>
      <c r="N59" s="128"/>
      <c r="O59" s="128"/>
      <c r="P59" s="128"/>
      <c r="Q59" s="128"/>
      <c r="R59" s="128"/>
      <c r="S59" s="271"/>
      <c r="T59" s="128"/>
      <c r="U59" s="128"/>
      <c r="V59" s="128"/>
      <c r="W59" s="128"/>
    </row>
    <row r="60" spans="1:23" s="361" customFormat="1" ht="180.6" customHeight="1" x14ac:dyDescent="0.2">
      <c r="A60" s="360"/>
      <c r="B60" s="424" t="str">
        <f>'PLANILHA ORÇAMENTÁRIA'!B56</f>
        <v>6.1</v>
      </c>
      <c r="C60" s="357">
        <f>'PLANILHA ORÇAMENTÁRIA'!C56</f>
        <v>98557</v>
      </c>
      <c r="D60" s="425" t="str">
        <f>'PLANILHA ORÇAMENTÁRIA'!D56</f>
        <v xml:space="preserve"> IMPERMEABILIZAÇÃO DE SUPERFÍCIE COM EMULSÃO ASFÁLTICA, 2 DEMÃOS AF_06/2018</v>
      </c>
      <c r="E60" s="359" t="str">
        <f>'PLANILHA ORÇAMENTÁRIA'!E56</f>
        <v>M²</v>
      </c>
      <c r="F60" s="359">
        <f>'PLANILHA ORÇAMENTÁRIA'!F56</f>
        <v>101.66</v>
      </c>
      <c r="G60" s="522" t="s">
        <v>232</v>
      </c>
      <c r="H60" s="522"/>
      <c r="I60" s="522"/>
      <c r="J60" s="366"/>
      <c r="K60" s="361">
        <v>3.55</v>
      </c>
      <c r="L60" s="361">
        <f t="shared" ref="L60:L61" si="2">K60+M60</f>
        <v>2.911</v>
      </c>
      <c r="M60" s="361">
        <f t="shared" ref="M60:M61" si="3">K60*-18%</f>
        <v>-0.6389999999999999</v>
      </c>
    </row>
    <row r="61" spans="1:23" s="361" customFormat="1" ht="408.6" customHeight="1" x14ac:dyDescent="0.2">
      <c r="A61" s="360"/>
      <c r="B61" s="453" t="str">
        <f>'PLANILHA ORÇAMENTÁRIA'!B57</f>
        <v>6.2</v>
      </c>
      <c r="C61" s="454">
        <f>'PLANILHA ORÇAMENTÁRIA'!C57</f>
        <v>98561</v>
      </c>
      <c r="D61" s="425" t="str">
        <f>'PLANILHA ORÇAMENTÁRIA'!D57</f>
        <v>IMPERMEABILIZAÇÃO DE PAREDES COM ARGAMASSA DE CIMENTO E AREIA, COM ADITIVO IMPERMEABILIZANTE, E = 2CM. AF_06/2018</v>
      </c>
      <c r="E61" s="452" t="str">
        <f>'PLANILHA ORÇAMENTÁRIA'!E57</f>
        <v>M²</v>
      </c>
      <c r="F61" s="452">
        <f>'PLANILHA ORÇAMENTÁRIA'!F57</f>
        <v>166.1</v>
      </c>
      <c r="G61" s="520" t="s">
        <v>262</v>
      </c>
      <c r="H61" s="520"/>
      <c r="I61" s="520"/>
      <c r="J61" s="366"/>
      <c r="K61" s="361">
        <v>3.55</v>
      </c>
      <c r="L61" s="361">
        <f t="shared" si="2"/>
        <v>2.911</v>
      </c>
      <c r="M61" s="361">
        <f t="shared" si="3"/>
        <v>-0.6389999999999999</v>
      </c>
    </row>
    <row r="62" spans="1:23" s="361" customFormat="1" ht="408.6" customHeight="1" x14ac:dyDescent="0.2">
      <c r="A62" s="536"/>
      <c r="B62" s="536"/>
      <c r="C62" s="536"/>
      <c r="D62" s="536"/>
      <c r="E62" s="536"/>
      <c r="F62" s="536"/>
      <c r="G62" s="536"/>
      <c r="H62" s="536"/>
      <c r="I62" s="536"/>
      <c r="J62" s="366"/>
    </row>
    <row r="63" spans="1:23" s="361" customFormat="1" ht="17.399999999999999" x14ac:dyDescent="0.2">
      <c r="A63" s="455"/>
      <c r="B63" s="455"/>
      <c r="C63" s="455"/>
      <c r="D63" s="455"/>
      <c r="E63" s="455"/>
      <c r="F63" s="455"/>
      <c r="G63" s="455"/>
      <c r="H63" s="455"/>
      <c r="I63" s="455"/>
      <c r="J63" s="366"/>
    </row>
    <row r="64" spans="1:23" s="361" customFormat="1" ht="17.399999999999999" x14ac:dyDescent="0.2">
      <c r="A64" s="455"/>
      <c r="B64" s="455"/>
      <c r="C64" s="455"/>
      <c r="D64" s="455"/>
      <c r="E64" s="455"/>
      <c r="F64" s="455"/>
      <c r="G64" s="455"/>
      <c r="H64" s="455"/>
      <c r="I64" s="455"/>
      <c r="J64" s="366"/>
    </row>
    <row r="65" spans="1:23" s="361" customFormat="1" ht="17.399999999999999" x14ac:dyDescent="0.2">
      <c r="A65" s="455"/>
      <c r="B65" s="455"/>
      <c r="C65" s="455"/>
      <c r="D65" s="455"/>
      <c r="E65" s="455"/>
      <c r="F65" s="455"/>
      <c r="G65" s="455"/>
      <c r="H65" s="455"/>
      <c r="I65" s="455"/>
      <c r="J65" s="366"/>
    </row>
    <row r="66" spans="1:23" s="361" customFormat="1" ht="17.399999999999999" x14ac:dyDescent="0.2">
      <c r="A66" s="455"/>
      <c r="B66" s="455"/>
      <c r="C66" s="455"/>
      <c r="D66" s="455"/>
      <c r="E66" s="455"/>
      <c r="F66" s="455"/>
      <c r="G66" s="455"/>
      <c r="H66" s="455"/>
      <c r="I66" s="455"/>
      <c r="J66" s="366"/>
    </row>
    <row r="67" spans="1:23" s="361" customFormat="1" ht="17.399999999999999" x14ac:dyDescent="0.2">
      <c r="A67" s="455"/>
      <c r="B67" s="455"/>
      <c r="C67" s="455"/>
      <c r="D67" s="455"/>
      <c r="E67" s="455"/>
      <c r="F67" s="455"/>
      <c r="G67" s="455"/>
      <c r="H67" s="455"/>
      <c r="I67" s="455"/>
      <c r="J67" s="366"/>
    </row>
    <row r="68" spans="1:23" s="361" customFormat="1" ht="17.399999999999999" x14ac:dyDescent="0.2">
      <c r="A68" s="455"/>
      <c r="B68" s="455"/>
      <c r="C68" s="455"/>
      <c r="D68" s="455"/>
      <c r="E68" s="455"/>
      <c r="F68" s="455"/>
      <c r="G68" s="455"/>
      <c r="H68" s="455"/>
      <c r="I68" s="455"/>
      <c r="J68" s="366"/>
    </row>
    <row r="69" spans="1:23" s="361" customFormat="1" ht="17.399999999999999" x14ac:dyDescent="0.2">
      <c r="A69" s="455"/>
      <c r="B69" s="455"/>
      <c r="C69" s="455"/>
      <c r="D69" s="455"/>
      <c r="E69" s="455"/>
      <c r="F69" s="455"/>
      <c r="G69" s="455"/>
      <c r="H69" s="455"/>
      <c r="I69" s="455"/>
      <c r="J69" s="366"/>
    </row>
    <row r="70" spans="1:23" s="361" customFormat="1" ht="17.399999999999999" x14ac:dyDescent="0.2">
      <c r="A70" s="464"/>
      <c r="B70" s="464"/>
      <c r="C70" s="464"/>
      <c r="D70" s="464"/>
      <c r="E70" s="464"/>
      <c r="F70" s="464"/>
      <c r="G70" s="464"/>
      <c r="H70" s="464"/>
      <c r="I70" s="464"/>
      <c r="J70" s="366"/>
    </row>
    <row r="71" spans="1:23" s="361" customFormat="1" ht="17.399999999999999" x14ac:dyDescent="0.2">
      <c r="A71" s="455"/>
      <c r="B71" s="455"/>
      <c r="C71" s="455"/>
      <c r="D71" s="455"/>
      <c r="E71" s="455"/>
      <c r="F71" s="455"/>
      <c r="G71" s="455"/>
      <c r="H71" s="455"/>
      <c r="I71" s="455"/>
      <c r="J71" s="366"/>
    </row>
    <row r="72" spans="1:23" s="361" customFormat="1" ht="17.399999999999999" x14ac:dyDescent="0.2">
      <c r="A72" s="455"/>
      <c r="B72" s="455"/>
      <c r="C72" s="455"/>
      <c r="D72" s="455"/>
      <c r="E72" s="455"/>
      <c r="F72" s="455"/>
      <c r="G72" s="455"/>
      <c r="H72" s="455"/>
      <c r="I72" s="455"/>
      <c r="J72" s="366"/>
    </row>
    <row r="73" spans="1:23" s="361" customFormat="1" ht="17.399999999999999" x14ac:dyDescent="0.2">
      <c r="A73" s="455"/>
      <c r="B73" s="455"/>
      <c r="C73" s="455"/>
      <c r="D73" s="455"/>
      <c r="E73" s="455"/>
      <c r="F73" s="455"/>
      <c r="G73" s="455"/>
      <c r="H73" s="455"/>
      <c r="I73" s="455"/>
      <c r="J73" s="366"/>
    </row>
    <row r="74" spans="1:23" s="33" customFormat="1" ht="27.75" customHeight="1" x14ac:dyDescent="0.2">
      <c r="A74" s="42"/>
      <c r="B74" s="427" t="str">
        <f>'PLANILHA ORÇAMENTÁRIA'!B59</f>
        <v>7.0</v>
      </c>
      <c r="C74" s="427"/>
      <c r="D74" s="427" t="str">
        <f>'PLANILHA ORÇAMENTÁRIA'!D59</f>
        <v>PAREDES</v>
      </c>
      <c r="E74" s="427"/>
      <c r="F74" s="427"/>
      <c r="G74" s="521"/>
      <c r="H74" s="521"/>
      <c r="I74" s="521"/>
      <c r="J74" s="128"/>
      <c r="K74" s="259"/>
      <c r="L74" s="256"/>
      <c r="M74" s="264"/>
      <c r="N74" s="128"/>
      <c r="O74" s="128"/>
      <c r="P74" s="128"/>
      <c r="Q74" s="128"/>
      <c r="R74" s="128"/>
      <c r="S74" s="271"/>
      <c r="T74" s="128"/>
      <c r="U74" s="128"/>
      <c r="V74" s="128"/>
      <c r="W74" s="128"/>
    </row>
    <row r="75" spans="1:23" s="58" customFormat="1" ht="234.6" customHeight="1" x14ac:dyDescent="0.2">
      <c r="A75" s="43"/>
      <c r="B75" s="525" t="str">
        <f>'PLANILHA ORÇAMENTÁRIA'!B60</f>
        <v>7.1</v>
      </c>
      <c r="C75" s="526">
        <f>'PLANILHA ORÇAMENTÁRIA'!C60</f>
        <v>87503</v>
      </c>
      <c r="D75" s="527" t="str">
        <f>'PLANILHA ORÇAMENTÁRIA'!D60</f>
        <v>ALVENARIA DE VEDAÇÃO DE BLOCOS CERÂMICOS FURADOS NA HORIZONTAL DE 9X19X19CM (ESPESSURA 9CM) DE PAREDES COM ÁREA LÍQUIDA MAIOR OU IGUAL A 6M² SEM VÃOS E ARGAMASSA DE ASSENTAMENTO COM PREPARO EM BETONEIRA. AF_06/2014</v>
      </c>
      <c r="E75" s="523" t="str">
        <f>'PLANILHA ORÇAMENTÁRIA'!E60</f>
        <v>M²</v>
      </c>
      <c r="F75" s="523">
        <f>'PLANILHA ORÇAMENTÁRIA'!F60</f>
        <v>158.37</v>
      </c>
      <c r="G75" s="523" t="s">
        <v>358</v>
      </c>
      <c r="H75" s="523"/>
      <c r="I75" s="523"/>
      <c r="J75" s="276"/>
      <c r="K75" s="58">
        <v>3.55</v>
      </c>
      <c r="L75" s="58">
        <f>K75+M75</f>
        <v>2.911</v>
      </c>
      <c r="M75" s="58">
        <f>K75*-18%</f>
        <v>-0.6389999999999999</v>
      </c>
    </row>
    <row r="76" spans="1:23" s="361" customFormat="1" ht="259.95" customHeight="1" x14ac:dyDescent="0.2">
      <c r="A76" s="426"/>
      <c r="B76" s="525"/>
      <c r="C76" s="526"/>
      <c r="D76" s="527"/>
      <c r="E76" s="523"/>
      <c r="F76" s="523"/>
      <c r="G76" s="523"/>
      <c r="H76" s="523"/>
      <c r="I76" s="523"/>
      <c r="J76" s="366"/>
    </row>
    <row r="77" spans="1:23" s="361" customFormat="1" ht="350.4" customHeight="1" x14ac:dyDescent="0.2">
      <c r="A77" s="426"/>
      <c r="B77" s="525"/>
      <c r="C77" s="526"/>
      <c r="D77" s="527"/>
      <c r="E77" s="523"/>
      <c r="F77" s="523"/>
      <c r="G77" s="523"/>
      <c r="H77" s="523"/>
      <c r="I77" s="523"/>
      <c r="J77" s="366"/>
    </row>
    <row r="78" spans="1:23" s="33" customFormat="1" ht="27.75" customHeight="1" x14ac:dyDescent="0.2">
      <c r="A78" s="42"/>
      <c r="B78" s="427" t="str">
        <f>'PLANILHA ORÇAMENTÁRIA'!B62</f>
        <v>8.0</v>
      </c>
      <c r="C78" s="427"/>
      <c r="D78" s="427" t="str">
        <f>'PLANILHA ORÇAMENTÁRIA'!D62</f>
        <v>REVESTIMENTO DE PAREDES</v>
      </c>
      <c r="E78" s="427"/>
      <c r="F78" s="427"/>
      <c r="G78" s="521"/>
      <c r="H78" s="521"/>
      <c r="I78" s="521"/>
      <c r="J78" s="128"/>
      <c r="K78" s="259"/>
      <c r="L78" s="256"/>
      <c r="M78" s="264"/>
      <c r="N78" s="128"/>
      <c r="O78" s="128"/>
      <c r="P78" s="128"/>
      <c r="Q78" s="128"/>
      <c r="R78" s="128"/>
      <c r="S78" s="271"/>
      <c r="T78" s="128"/>
      <c r="U78" s="128"/>
      <c r="V78" s="128"/>
      <c r="W78" s="128"/>
    </row>
    <row r="79" spans="1:23" s="58" customFormat="1" ht="292.2" customHeight="1" x14ac:dyDescent="0.2">
      <c r="A79" s="43"/>
      <c r="B79" s="525" t="str">
        <f>'PLANILHA ORÇAMENTÁRIA'!B63</f>
        <v>8.1</v>
      </c>
      <c r="C79" s="526">
        <f>'PLANILHA ORÇAMENTÁRIA'!C63</f>
        <v>87894</v>
      </c>
      <c r="D79" s="527" t="str">
        <f>'PLANILHA ORÇAMENTÁRIA'!D63</f>
        <v>CHAPISCO APLICADO EM ALVENARIA (SEM PRESENÇA DE VÃOS) E ESTRUTURAS DE CONCRETO DE FACHADA, COM COLHER DE PEDREIRO. ARGAMASSA TRAÇO 1:3 COM
PREPARO EM BETONEIRA 400L. AF_06/2014</v>
      </c>
      <c r="E79" s="523" t="str">
        <f>'PLANILHA ORÇAMENTÁRIA'!E63</f>
        <v>M²</v>
      </c>
      <c r="F79" s="523">
        <f>'PLANILHA ORÇAMENTÁRIA'!F63</f>
        <v>143.97</v>
      </c>
      <c r="G79" s="524" t="s">
        <v>359</v>
      </c>
      <c r="H79" s="524"/>
      <c r="I79" s="524"/>
      <c r="J79" s="276"/>
      <c r="K79" s="58">
        <v>3.55</v>
      </c>
      <c r="L79" s="58">
        <f>K79+M79</f>
        <v>2.911</v>
      </c>
      <c r="M79" s="58">
        <f>K79*-18%</f>
        <v>-0.6389999999999999</v>
      </c>
    </row>
    <row r="80" spans="1:23" s="361" customFormat="1" ht="269.39999999999998" customHeight="1" x14ac:dyDescent="0.2">
      <c r="A80" s="360"/>
      <c r="B80" s="525"/>
      <c r="C80" s="526"/>
      <c r="D80" s="527"/>
      <c r="E80" s="523"/>
      <c r="F80" s="523"/>
      <c r="G80" s="524"/>
      <c r="H80" s="524"/>
      <c r="I80" s="524"/>
      <c r="J80" s="366"/>
    </row>
    <row r="81" spans="1:23" s="361" customFormat="1" ht="257.39999999999998" customHeight="1" x14ac:dyDescent="0.2">
      <c r="A81" s="360"/>
      <c r="B81" s="525"/>
      <c r="C81" s="526"/>
      <c r="D81" s="527"/>
      <c r="E81" s="523"/>
      <c r="F81" s="523"/>
      <c r="G81" s="524"/>
      <c r="H81" s="524"/>
      <c r="I81" s="524"/>
      <c r="J81" s="366"/>
    </row>
    <row r="82" spans="1:23" s="361" customFormat="1" ht="257.39999999999998" customHeight="1" x14ac:dyDescent="0.2">
      <c r="A82" s="536"/>
      <c r="B82" s="536"/>
      <c r="C82" s="536"/>
      <c r="D82" s="536"/>
      <c r="E82" s="536"/>
      <c r="F82" s="536"/>
      <c r="G82" s="536"/>
      <c r="H82" s="536"/>
      <c r="I82" s="536"/>
      <c r="J82" s="366"/>
    </row>
    <row r="83" spans="1:23" s="58" customFormat="1" ht="252.6" customHeight="1" x14ac:dyDescent="0.2">
      <c r="A83" s="43"/>
      <c r="B83" s="525" t="str">
        <f>'PLANILHA ORÇAMENTÁRIA'!B64</f>
        <v>8.2</v>
      </c>
      <c r="C83" s="526">
        <f>'PLANILHA ORÇAMENTÁRIA'!C64</f>
        <v>87547</v>
      </c>
      <c r="D83" s="527" t="str">
        <f>'PLANILHA ORÇAMENTÁRIA'!D64</f>
        <v>MASSA ÚNICA, PARA RECEBIMENTO DE PINTURA, EM ARGAMASSA TRAÇO 1:2:8, PREPARO MECÂNICO COM BETONEIRA 400L, APLICADA MANUALMENTE EM FACES INTERNAS DE PAREDES, ESPESSURA DE 10MM, COM EXECUÇÃO DE TALISCAS. AF_06/2014</v>
      </c>
      <c r="E83" s="523" t="str">
        <f>'PLANILHA ORÇAMENTÁRIA'!E64</f>
        <v>M²</v>
      </c>
      <c r="F83" s="523">
        <f>'PLANILHA ORÇAMENTÁRIA'!F64</f>
        <v>143.97</v>
      </c>
      <c r="G83" s="524" t="s">
        <v>286</v>
      </c>
      <c r="H83" s="524"/>
      <c r="I83" s="524"/>
      <c r="J83" s="276"/>
      <c r="K83" s="58">
        <v>3.55</v>
      </c>
      <c r="L83" s="58">
        <f>K83+M83</f>
        <v>2.911</v>
      </c>
      <c r="M83" s="58">
        <f>K83*-18%</f>
        <v>-0.6389999999999999</v>
      </c>
    </row>
    <row r="84" spans="1:23" s="361" customFormat="1" ht="261.60000000000002" customHeight="1" x14ac:dyDescent="0.2">
      <c r="A84" s="360"/>
      <c r="B84" s="525"/>
      <c r="C84" s="526"/>
      <c r="D84" s="527"/>
      <c r="E84" s="523"/>
      <c r="F84" s="523"/>
      <c r="G84" s="524"/>
      <c r="H84" s="524"/>
      <c r="I84" s="524"/>
      <c r="J84" s="366"/>
    </row>
    <row r="85" spans="1:23" s="361" customFormat="1" ht="304.2" customHeight="1" x14ac:dyDescent="0.2">
      <c r="A85" s="360"/>
      <c r="B85" s="525"/>
      <c r="C85" s="526"/>
      <c r="D85" s="527"/>
      <c r="E85" s="523"/>
      <c r="F85" s="523"/>
      <c r="G85" s="524"/>
      <c r="H85" s="524"/>
      <c r="I85" s="524"/>
      <c r="J85" s="366"/>
    </row>
    <row r="86" spans="1:23" s="33" customFormat="1" ht="27.75" customHeight="1" x14ac:dyDescent="0.2">
      <c r="A86" s="42"/>
      <c r="B86" s="427" t="str">
        <f>'PLANILHA ORÇAMENTÁRIA'!B66</f>
        <v>9.0</v>
      </c>
      <c r="C86" s="427"/>
      <c r="D86" s="427" t="str">
        <f>'PLANILHA ORÇAMENTÁRIA'!D66</f>
        <v xml:space="preserve">PAVIMENTAÇÃO </v>
      </c>
      <c r="E86" s="427"/>
      <c r="F86" s="427"/>
      <c r="G86" s="521"/>
      <c r="H86" s="521"/>
      <c r="I86" s="521"/>
      <c r="J86" s="128"/>
      <c r="K86" s="259"/>
      <c r="L86" s="256"/>
      <c r="M86" s="264"/>
      <c r="N86" s="128"/>
      <c r="O86" s="128"/>
      <c r="P86" s="128"/>
      <c r="Q86" s="128"/>
      <c r="R86" s="128"/>
      <c r="S86" s="271"/>
      <c r="T86" s="128"/>
      <c r="U86" s="128"/>
      <c r="V86" s="128"/>
      <c r="W86" s="128"/>
    </row>
    <row r="87" spans="1:23" s="365" customFormat="1" ht="39.9" customHeight="1" x14ac:dyDescent="0.2">
      <c r="A87" s="362"/>
      <c r="B87" s="428"/>
      <c r="C87" s="428"/>
      <c r="D87" s="429" t="str">
        <f>'PLANILHA ORÇAMENTÁRIA'!D67</f>
        <v>PISTA DE SKATE</v>
      </c>
      <c r="E87" s="428"/>
      <c r="F87" s="428"/>
      <c r="G87" s="535"/>
      <c r="H87" s="535"/>
      <c r="I87" s="535"/>
      <c r="J87" s="364"/>
    </row>
    <row r="88" spans="1:23" s="58" customFormat="1" ht="61.5" customHeight="1" x14ac:dyDescent="0.2">
      <c r="A88" s="43"/>
      <c r="B88" s="424" t="str">
        <f>'PLANILHA ORÇAMENTÁRIA'!B68</f>
        <v>9.1</v>
      </c>
      <c r="C88" s="357">
        <f>'PLANILHA ORÇAMENTÁRIA'!C68</f>
        <v>95240</v>
      </c>
      <c r="D88" s="425" t="str">
        <f>'PLANILHA ORÇAMENTÁRIA'!D68</f>
        <v>LASTRO DE CONCRETO MAGRO, APLICADO EM PISOS OU RADIERS, ESPESSURA DE 3 CM. AF_07/2016</v>
      </c>
      <c r="E88" s="359" t="str">
        <f>'PLANILHA ORÇAMENTÁRIA'!E68</f>
        <v>M²</v>
      </c>
      <c r="F88" s="359">
        <f>'PLANILHA ORÇAMENTÁRIA'!F68</f>
        <v>730.03</v>
      </c>
      <c r="G88" s="522" t="s">
        <v>288</v>
      </c>
      <c r="H88" s="522"/>
      <c r="I88" s="522"/>
      <c r="J88" s="276"/>
      <c r="K88" s="58">
        <v>3.55</v>
      </c>
      <c r="L88" s="58">
        <f>K88+M88</f>
        <v>2.911</v>
      </c>
      <c r="M88" s="58">
        <f>K88*-18%</f>
        <v>-0.6389999999999999</v>
      </c>
    </row>
    <row r="89" spans="1:23" s="361" customFormat="1" ht="225" customHeight="1" x14ac:dyDescent="0.2">
      <c r="A89" s="360"/>
      <c r="B89" s="525" t="str">
        <f>'PLANILHA ORÇAMENTÁRIA'!B69</f>
        <v>9.2</v>
      </c>
      <c r="C89" s="526">
        <f>'PLANILHA ORÇAMENTÁRIA'!C69</f>
        <v>94998</v>
      </c>
      <c r="D89" s="527" t="str">
        <f>'PLANILHA ORÇAMENTÁRIA'!D69</f>
        <v>EXECUÇÃO DE PASSEIO (CALÇADA) OU PISO DE CONCRETO COM CONCRETO MOLDADO IN LOCO, FEITO EM OBRA, ACABAMENTO CONVENCIONAL, ESPESSURA 12 CM, ARMADO. AF_07/2016</v>
      </c>
      <c r="E89" s="523" t="str">
        <f>'PLANILHA ORÇAMENTÁRIA'!E69</f>
        <v>M²</v>
      </c>
      <c r="F89" s="523">
        <f>'PLANILHA ORÇAMENTÁRIA'!F69</f>
        <v>730.03</v>
      </c>
      <c r="G89" s="523" t="s">
        <v>287</v>
      </c>
      <c r="H89" s="523"/>
      <c r="I89" s="523"/>
      <c r="J89" s="366"/>
      <c r="K89" s="361">
        <v>3.55</v>
      </c>
      <c r="L89" s="361">
        <f>K89+M89</f>
        <v>2.911</v>
      </c>
      <c r="M89" s="361">
        <f>K89*-18%</f>
        <v>-0.6389999999999999</v>
      </c>
    </row>
    <row r="90" spans="1:23" s="361" customFormat="1" ht="228.6" customHeight="1" x14ac:dyDescent="0.2">
      <c r="A90" s="360"/>
      <c r="B90" s="525"/>
      <c r="C90" s="526"/>
      <c r="D90" s="527"/>
      <c r="E90" s="523"/>
      <c r="F90" s="523"/>
      <c r="G90" s="523"/>
      <c r="H90" s="523"/>
      <c r="I90" s="523"/>
      <c r="J90" s="366"/>
    </row>
    <row r="91" spans="1:23" s="361" customFormat="1" ht="258" customHeight="1" x14ac:dyDescent="0.2">
      <c r="A91" s="360"/>
      <c r="B91" s="525"/>
      <c r="C91" s="526"/>
      <c r="D91" s="527"/>
      <c r="E91" s="523"/>
      <c r="F91" s="523"/>
      <c r="G91" s="523"/>
      <c r="H91" s="523"/>
      <c r="I91" s="523"/>
      <c r="J91" s="366"/>
    </row>
    <row r="92" spans="1:23" s="361" customFormat="1" ht="137.25" customHeight="1" x14ac:dyDescent="0.2">
      <c r="A92" s="360"/>
      <c r="B92" s="453" t="str">
        <f>'PLANILHA ORÇAMENTÁRIA'!B70</f>
        <v>9.3</v>
      </c>
      <c r="C92" s="454">
        <f>'PLANILHA ORÇAMENTÁRIA'!C70</f>
        <v>95276</v>
      </c>
      <c r="D92" s="425" t="str">
        <f>'PLANILHA ORÇAMENTÁRIA'!D70</f>
        <v>POLIDORA DE PISO (POLITRIZ), PESO DE 100KG, DIÂMETRO 450 MM, MOTOR ELÉTRICO, POTÊNCIA 4 HP - CHP DIURNO. AF_09/2016</v>
      </c>
      <c r="E92" s="452" t="str">
        <f>'PLANILHA ORÇAMENTÁRIA'!E70</f>
        <v>H</v>
      </c>
      <c r="F92" s="452">
        <f>'PLANILHA ORÇAMENTÁRIA'!F70</f>
        <v>1089.05</v>
      </c>
      <c r="G92" s="522" t="s">
        <v>257</v>
      </c>
      <c r="H92" s="522"/>
      <c r="I92" s="522"/>
      <c r="J92" s="366"/>
      <c r="K92" s="361">
        <v>3.55</v>
      </c>
      <c r="L92" s="361">
        <f>K92+M92</f>
        <v>2.911</v>
      </c>
      <c r="M92" s="361">
        <f>K92*-18%</f>
        <v>-0.6389999999999999</v>
      </c>
    </row>
    <row r="93" spans="1:23" s="361" customFormat="1" ht="137.25" customHeight="1" x14ac:dyDescent="0.2">
      <c r="A93" s="360"/>
      <c r="B93" s="456"/>
      <c r="C93" s="457"/>
      <c r="D93" s="470"/>
      <c r="E93" s="458"/>
      <c r="F93" s="458"/>
      <c r="G93" s="471"/>
      <c r="H93" s="471"/>
      <c r="I93" s="471"/>
      <c r="J93" s="366"/>
    </row>
    <row r="94" spans="1:23" s="361" customFormat="1" ht="137.25" customHeight="1" x14ac:dyDescent="0.2">
      <c r="A94" s="360"/>
      <c r="B94" s="456"/>
      <c r="C94" s="457"/>
      <c r="D94" s="470"/>
      <c r="E94" s="458"/>
      <c r="F94" s="458"/>
      <c r="G94" s="471"/>
      <c r="H94" s="471"/>
      <c r="I94" s="471"/>
      <c r="J94" s="366"/>
    </row>
    <row r="95" spans="1:23" s="361" customFormat="1" ht="17.399999999999999" x14ac:dyDescent="0.2">
      <c r="A95" s="536"/>
      <c r="B95" s="536"/>
      <c r="C95" s="536"/>
      <c r="D95" s="536"/>
      <c r="E95" s="536"/>
      <c r="F95" s="536"/>
      <c r="G95" s="536"/>
      <c r="H95" s="536"/>
      <c r="I95" s="536"/>
      <c r="J95" s="366"/>
    </row>
    <row r="96" spans="1:23" s="33" customFormat="1" ht="54" customHeight="1" x14ac:dyDescent="0.2">
      <c r="A96" s="42"/>
      <c r="B96" s="427" t="str">
        <f>'PLANILHA ORÇAMENTÁRIA'!B72</f>
        <v>10.0</v>
      </c>
      <c r="C96" s="427"/>
      <c r="D96" s="427" t="str">
        <f>'PLANILHA ORÇAMENTÁRIA'!D72</f>
        <v xml:space="preserve">PINTURA </v>
      </c>
      <c r="E96" s="427"/>
      <c r="F96" s="427"/>
      <c r="G96" s="521"/>
      <c r="H96" s="521"/>
      <c r="I96" s="521"/>
      <c r="J96" s="128"/>
      <c r="K96" s="259"/>
      <c r="L96" s="256"/>
      <c r="M96" s="264"/>
      <c r="N96" s="128"/>
      <c r="O96" s="128"/>
      <c r="P96" s="128"/>
      <c r="Q96" s="128"/>
      <c r="R96" s="128"/>
      <c r="S96" s="271"/>
      <c r="T96" s="128"/>
      <c r="U96" s="128"/>
      <c r="V96" s="128"/>
      <c r="W96" s="128"/>
    </row>
    <row r="97" spans="1:23" s="365" customFormat="1" ht="39.9" customHeight="1" x14ac:dyDescent="0.2">
      <c r="A97" s="362"/>
      <c r="B97" s="428"/>
      <c r="C97" s="428"/>
      <c r="D97" s="429" t="str">
        <f>'PLANILHA ORÇAMENTÁRIA'!D73</f>
        <v>PINTURA EXTERNA</v>
      </c>
      <c r="E97" s="428"/>
      <c r="F97" s="428"/>
      <c r="G97" s="535"/>
      <c r="H97" s="535"/>
      <c r="I97" s="535"/>
      <c r="J97" s="364"/>
    </row>
    <row r="98" spans="1:23" s="361" customFormat="1" ht="409.2" customHeight="1" x14ac:dyDescent="0.2">
      <c r="A98" s="360"/>
      <c r="B98" s="525" t="str">
        <f>'PLANILHA ORÇAMENTÁRIA'!B74</f>
        <v>10.1</v>
      </c>
      <c r="C98" s="526">
        <f>'PLANILHA ORÇAMENTÁRIA'!C74</f>
        <v>88415</v>
      </c>
      <c r="D98" s="527" t="str">
        <f>'PLANILHA ORÇAMENTÁRIA'!D74</f>
        <v>APLICAÇÃO MANUAL DE FUNDO SELADOR ACRÍLICO EM PAREDES EXTERNAS DE CASAS. AF_06/2014</v>
      </c>
      <c r="E98" s="523" t="str">
        <f>'PLANILHA ORÇAMENTÁRIA'!E74</f>
        <v>M²</v>
      </c>
      <c r="F98" s="523">
        <f>'PLANILHA ORÇAMENTÁRIA'!F74</f>
        <v>157.9</v>
      </c>
      <c r="G98" s="524" t="s">
        <v>289</v>
      </c>
      <c r="H98" s="524"/>
      <c r="I98" s="524"/>
      <c r="J98" s="366"/>
      <c r="K98" s="361">
        <v>3.55</v>
      </c>
      <c r="L98" s="361">
        <f>K98+M98</f>
        <v>2.911</v>
      </c>
      <c r="M98" s="361">
        <f>K98*-18%</f>
        <v>-0.6389999999999999</v>
      </c>
    </row>
    <row r="99" spans="1:23" s="361" customFormat="1" ht="409.2" customHeight="1" x14ac:dyDescent="0.2">
      <c r="A99" s="360"/>
      <c r="B99" s="525"/>
      <c r="C99" s="526"/>
      <c r="D99" s="527"/>
      <c r="E99" s="523"/>
      <c r="F99" s="523"/>
      <c r="G99" s="524"/>
      <c r="H99" s="524"/>
      <c r="I99" s="524"/>
      <c r="J99" s="366"/>
    </row>
    <row r="100" spans="1:23" s="361" customFormat="1" ht="250.95" customHeight="1" x14ac:dyDescent="0.2">
      <c r="A100" s="360"/>
      <c r="B100" s="525"/>
      <c r="C100" s="526"/>
      <c r="D100" s="527"/>
      <c r="E100" s="523"/>
      <c r="F100" s="523"/>
      <c r="G100" s="524"/>
      <c r="H100" s="524"/>
      <c r="I100" s="524"/>
      <c r="J100" s="366"/>
    </row>
    <row r="101" spans="1:23" s="361" customFormat="1" ht="250.95" customHeight="1" x14ac:dyDescent="0.2">
      <c r="A101" s="360"/>
      <c r="B101" s="456"/>
      <c r="C101" s="457"/>
      <c r="D101" s="459"/>
      <c r="E101" s="458"/>
      <c r="F101" s="458"/>
      <c r="G101" s="460"/>
      <c r="H101" s="460"/>
      <c r="I101" s="460"/>
      <c r="J101" s="366"/>
    </row>
    <row r="102" spans="1:23" s="361" customFormat="1" ht="390.6" customHeight="1" x14ac:dyDescent="0.2">
      <c r="A102" s="536"/>
      <c r="B102" s="536"/>
      <c r="C102" s="536"/>
      <c r="D102" s="536"/>
      <c r="E102" s="536"/>
      <c r="F102" s="536"/>
      <c r="G102" s="536"/>
      <c r="H102" s="536"/>
      <c r="I102" s="536"/>
      <c r="J102" s="366"/>
    </row>
    <row r="103" spans="1:23" s="361" customFormat="1" ht="316.95" customHeight="1" x14ac:dyDescent="0.2">
      <c r="A103" s="360"/>
      <c r="B103" s="525" t="str">
        <f>'PLANILHA ORÇAMENTÁRIA'!B75</f>
        <v>10.2</v>
      </c>
      <c r="C103" s="526">
        <f>'PLANILHA ORÇAMENTÁRIA'!C75</f>
        <v>88489</v>
      </c>
      <c r="D103" s="527" t="str">
        <f>'PLANILHA ORÇAMENTÁRIA'!D75</f>
        <v>APLICAÇÃO MANUAL DE PINTURA COM TINTA LÁTEX ACRÍLICA EM PAREDES, DUAS DEMÃOS. AF_06/2014</v>
      </c>
      <c r="E103" s="523" t="str">
        <f>'PLANILHA ORÇAMENTÁRIA'!E75</f>
        <v>M²</v>
      </c>
      <c r="F103" s="523">
        <f>'PLANILHA ORÇAMENTÁRIA'!F75</f>
        <v>157.9</v>
      </c>
      <c r="G103" s="524" t="s">
        <v>290</v>
      </c>
      <c r="H103" s="524"/>
      <c r="I103" s="524"/>
      <c r="J103" s="366"/>
      <c r="K103" s="361">
        <v>3.55</v>
      </c>
      <c r="L103" s="361">
        <f>K103+M103</f>
        <v>2.911</v>
      </c>
      <c r="M103" s="361">
        <f>K103*-18%</f>
        <v>-0.6389999999999999</v>
      </c>
    </row>
    <row r="104" spans="1:23" s="361" customFormat="1" ht="408.6" customHeight="1" x14ac:dyDescent="0.2">
      <c r="A104" s="360"/>
      <c r="B104" s="525"/>
      <c r="C104" s="526"/>
      <c r="D104" s="527"/>
      <c r="E104" s="523"/>
      <c r="F104" s="523"/>
      <c r="G104" s="524"/>
      <c r="H104" s="524"/>
      <c r="I104" s="524"/>
      <c r="J104" s="366"/>
    </row>
    <row r="105" spans="1:23" s="361" customFormat="1" ht="351.6" customHeight="1" x14ac:dyDescent="0.2">
      <c r="A105" s="360"/>
      <c r="B105" s="525"/>
      <c r="C105" s="526"/>
      <c r="D105" s="527"/>
      <c r="E105" s="523"/>
      <c r="F105" s="523"/>
      <c r="G105" s="524"/>
      <c r="H105" s="524"/>
      <c r="I105" s="524"/>
      <c r="J105" s="366"/>
    </row>
    <row r="106" spans="1:23" s="365" customFormat="1" ht="39.9" customHeight="1" x14ac:dyDescent="0.2">
      <c r="A106" s="362"/>
      <c r="B106" s="428"/>
      <c r="C106" s="428"/>
      <c r="D106" s="429" t="str">
        <f>'PLANILHA ORÇAMENTÁRIA'!D76</f>
        <v>PINTURA DO GUARDA CORPO E CORRIMÃO</v>
      </c>
      <c r="E106" s="428"/>
      <c r="F106" s="428"/>
      <c r="G106" s="535"/>
      <c r="H106" s="535"/>
      <c r="I106" s="535"/>
      <c r="J106" s="364"/>
    </row>
    <row r="107" spans="1:23" s="361" customFormat="1" ht="204.6" customHeight="1" x14ac:dyDescent="0.2">
      <c r="A107" s="360"/>
      <c r="B107" s="424" t="str">
        <f>'PLANILHA ORÇAMENTÁRIA'!B77</f>
        <v>10.3</v>
      </c>
      <c r="C107" s="357">
        <f>'PLANILHA ORÇAMENTÁRIA'!C77</f>
        <v>100717</v>
      </c>
      <c r="D107" s="425" t="str">
        <f>'PLANILHA ORÇAMENTÁRIA'!D77</f>
        <v>LIXAMENTO MANUAL EM SUPERFÍCIES METÁLICAS EM OBRA. AF_01/2020</v>
      </c>
      <c r="E107" s="359" t="str">
        <f>'PLANILHA ORÇAMENTÁRIA'!E77</f>
        <v>M²</v>
      </c>
      <c r="F107" s="359">
        <f>'PLANILHA ORÇAMENTÁRIA'!F77</f>
        <v>43.34</v>
      </c>
      <c r="G107" s="520" t="s">
        <v>291</v>
      </c>
      <c r="H107" s="520"/>
      <c r="I107" s="520"/>
      <c r="J107" s="366"/>
      <c r="K107" s="361">
        <v>3.55</v>
      </c>
      <c r="L107" s="361">
        <f>K107+M107</f>
        <v>2.911</v>
      </c>
      <c r="M107" s="361">
        <f>K107*-18%</f>
        <v>-0.6389999999999999</v>
      </c>
    </row>
    <row r="108" spans="1:23" s="58" customFormat="1" ht="202.95" customHeight="1" x14ac:dyDescent="0.2">
      <c r="A108" s="43"/>
      <c r="B108" s="424" t="str">
        <f>'PLANILHA ORÇAMENTÁRIA'!B78</f>
        <v>10.4</v>
      </c>
      <c r="C108" s="357">
        <f>'PLANILHA ORÇAMENTÁRIA'!C78</f>
        <v>100722</v>
      </c>
      <c r="D108" s="425" t="str">
        <f>'PLANILHA ORÇAMENTÁRIA'!D78</f>
        <v>PINTURA COM TINTA ALQUÍDICA DE FUNDO (TIPO ZARCÃO) APLICADA A ROLO OU PINCEL SOBRE SUPERFÍCIES METÁLICAS (EXCETO PERFIL) EXECUTADO EM OBRA (POR DEMÃO). AF_01/2020</v>
      </c>
      <c r="E108" s="359" t="str">
        <f>'PLANILHA ORÇAMENTÁRIA'!E78</f>
        <v>M²</v>
      </c>
      <c r="F108" s="359">
        <f>'PLANILHA ORÇAMENTÁRIA'!F78</f>
        <v>43.34</v>
      </c>
      <c r="G108" s="520" t="s">
        <v>291</v>
      </c>
      <c r="H108" s="520"/>
      <c r="I108" s="520"/>
      <c r="J108" s="276"/>
      <c r="K108" s="58">
        <v>3.55</v>
      </c>
      <c r="L108" s="58">
        <f>K108+M108</f>
        <v>2.911</v>
      </c>
      <c r="M108" s="58">
        <f>K108*-18%</f>
        <v>-0.6389999999999999</v>
      </c>
    </row>
    <row r="109" spans="1:23" s="361" customFormat="1" ht="196.2" customHeight="1" x14ac:dyDescent="0.2">
      <c r="A109" s="360"/>
      <c r="B109" s="424" t="str">
        <f>'PLANILHA ORÇAMENTÁRIA'!B79</f>
        <v>10.5</v>
      </c>
      <c r="C109" s="357">
        <f>'PLANILHA ORÇAMENTÁRIA'!C79</f>
        <v>100742</v>
      </c>
      <c r="D109" s="425" t="str">
        <f>'PLANILHA ORÇAMENTÁRIA'!D79</f>
        <v>PINTURA COM TINTA ALQUÍDICA DE ACABAMENTO (ESMALTE SINTÉTICO ACETINADO ) APLICADA A ROLO OU PINCEL SOBRE SUPERFÍCIES METÁLICAS (EXCETO PERFIL) EXECUTADO EM OBRA (POR DEMÃO). AF_01/2020</v>
      </c>
      <c r="E109" s="359" t="str">
        <f>'PLANILHA ORÇAMENTÁRIA'!E79</f>
        <v>M²</v>
      </c>
      <c r="F109" s="359">
        <f>'PLANILHA ORÇAMENTÁRIA'!F79</f>
        <v>43.34</v>
      </c>
      <c r="G109" s="520" t="s">
        <v>291</v>
      </c>
      <c r="H109" s="520"/>
      <c r="I109" s="520"/>
      <c r="J109" s="366"/>
    </row>
    <row r="110" spans="1:23" s="33" customFormat="1" ht="44.25" customHeight="1" x14ac:dyDescent="0.2">
      <c r="A110" s="42"/>
      <c r="B110" s="427" t="str">
        <f>'PLANILHA ORÇAMENTÁRIA'!B81</f>
        <v>11.0</v>
      </c>
      <c r="C110" s="427"/>
      <c r="D110" s="427" t="str">
        <f>'PLANILHA ORÇAMENTÁRIA'!D81</f>
        <v>EQUIPAMENTOS</v>
      </c>
      <c r="E110" s="427"/>
      <c r="F110" s="427"/>
      <c r="G110" s="521"/>
      <c r="H110" s="521"/>
      <c r="I110" s="521"/>
      <c r="J110" s="128"/>
      <c r="K110" s="259"/>
      <c r="L110" s="256"/>
      <c r="M110" s="264"/>
      <c r="N110" s="128"/>
      <c r="O110" s="128"/>
      <c r="P110" s="128"/>
      <c r="Q110" s="128"/>
      <c r="R110" s="128"/>
      <c r="S110" s="271"/>
      <c r="T110" s="128"/>
      <c r="U110" s="128"/>
      <c r="V110" s="128"/>
      <c r="W110" s="128"/>
    </row>
    <row r="111" spans="1:23" s="58" customFormat="1" ht="163.19999999999999" customHeight="1" x14ac:dyDescent="0.2">
      <c r="A111" s="43"/>
      <c r="B111" s="453" t="str">
        <f>'PLANILHA ORÇAMENTÁRIA'!B82</f>
        <v>11.1</v>
      </c>
      <c r="C111" s="454">
        <f>'PLANILHA ORÇAMENTÁRIA'!C82</f>
        <v>99837</v>
      </c>
      <c r="D111" s="425" t="str">
        <f>'PLANILHA ORÇAMENTÁRIA'!D82</f>
        <v>GUARDA-CORPO DE AÇO GALVANIZADO DE 1,10M, MONTANTES TUBULARES DE 1.1/4" ESPAÇADOS DE 1,20M, TRAVESSA SUPERIOR DE 1.1/2", GRADIL FORMADO POR
TUBOS HORIZONTAIS DE 1" E VERTICAIS DE 3/4", FIXADO COM CHUMBADOR MECÂ
NICO. AF_04/2019_P</v>
      </c>
      <c r="E111" s="452" t="str">
        <f>'PLANILHA ORÇAMENTÁRIA'!E82</f>
        <v>M</v>
      </c>
      <c r="F111" s="452">
        <f>'PLANILHA ORÇAMENTÁRIA'!F82</f>
        <v>36.1</v>
      </c>
      <c r="G111" s="520" t="s">
        <v>277</v>
      </c>
      <c r="H111" s="520"/>
      <c r="I111" s="520"/>
      <c r="J111" s="276"/>
      <c r="K111" s="58">
        <v>3.55</v>
      </c>
      <c r="L111" s="58">
        <f>K111+M111</f>
        <v>2.911</v>
      </c>
      <c r="M111" s="58">
        <f>K111*-18%</f>
        <v>-0.6389999999999999</v>
      </c>
    </row>
    <row r="112" spans="1:23" s="361" customFormat="1" ht="181.95" customHeight="1" x14ac:dyDescent="0.2">
      <c r="A112" s="360"/>
      <c r="B112" s="453" t="str">
        <f>'PLANILHA ORÇAMENTÁRIA'!B83</f>
        <v>11.2</v>
      </c>
      <c r="C112" s="454">
        <f>'PLANILHA ORÇAMENTÁRIA'!C83</f>
        <v>99855</v>
      </c>
      <c r="D112" s="425" t="str">
        <f>'PLANILHA ORÇAMENTÁRIA'!D83</f>
        <v>CORRIMÃO SIMPLES, DIÂMETRO EXTERNO = 1 1/2", EM AÇO GALVANIZADO. AF_04/2019_P</v>
      </c>
      <c r="E112" s="452" t="str">
        <f>'PLANILHA ORÇAMENTÁRIA'!E83</f>
        <v>M</v>
      </c>
      <c r="F112" s="452">
        <f>'PLANILHA ORÇAMENTÁRIA'!F83</f>
        <v>26.5</v>
      </c>
      <c r="G112" s="520" t="s">
        <v>164</v>
      </c>
      <c r="H112" s="520"/>
      <c r="I112" s="520"/>
      <c r="J112" s="366"/>
    </row>
    <row r="113" spans="1:16379" s="361" customFormat="1" ht="118.95" customHeight="1" x14ac:dyDescent="0.2">
      <c r="A113" s="360"/>
      <c r="B113" s="424" t="str">
        <f>'PLANILHA ORÇAMENTÁRIA'!B84</f>
        <v>11.3</v>
      </c>
      <c r="C113" s="357" t="str">
        <f>'PLANILHA ORÇAMENTÁRIA'!C84</f>
        <v>CPU 02</v>
      </c>
      <c r="D113" s="425" t="str">
        <f>'PLANILHA ORÇAMENTÁRIA'!D84</f>
        <v>TUBO DE AÇO GALVANIZADO 2.1/2" (DETALHE DE QUINA 01)</v>
      </c>
      <c r="E113" s="359" t="str">
        <f>'PLANILHA ORÇAMENTÁRIA'!E84</f>
        <v>M</v>
      </c>
      <c r="F113" s="359">
        <f>'PLANILHA ORÇAMENTÁRIA'!F84</f>
        <v>14.85</v>
      </c>
      <c r="G113" s="520" t="s">
        <v>246</v>
      </c>
      <c r="H113" s="520"/>
      <c r="I113" s="520"/>
      <c r="J113" s="366"/>
    </row>
    <row r="114" spans="1:16379" s="361" customFormat="1" ht="123.75" customHeight="1" x14ac:dyDescent="0.2">
      <c r="A114" s="360"/>
      <c r="B114" s="424" t="str">
        <f>'PLANILHA ORÇAMENTÁRIA'!B85</f>
        <v>11.4</v>
      </c>
      <c r="C114" s="357" t="str">
        <f>'PLANILHA ORÇAMENTÁRIA'!C85</f>
        <v>CPU 03</v>
      </c>
      <c r="D114" s="425" t="str">
        <f>'PLANILHA ORÇAMENTÁRIA'!D85</f>
        <v>CANTONEIRA DE ABAS DESIGUAIS (DETALHE DE+B34+B35)</v>
      </c>
      <c r="E114" s="359" t="str">
        <f>'PLANILHA ORÇAMENTÁRIA'!E85</f>
        <v>M</v>
      </c>
      <c r="F114" s="359">
        <f>'PLANILHA ORÇAMENTÁRIA'!F85</f>
        <v>16.86</v>
      </c>
      <c r="G114" s="522" t="s">
        <v>247</v>
      </c>
      <c r="H114" s="522"/>
      <c r="I114" s="522"/>
      <c r="J114" s="366"/>
    </row>
    <row r="115" spans="1:16379" s="361" customFormat="1" ht="158.25" customHeight="1" x14ac:dyDescent="0.2">
      <c r="A115" s="360"/>
      <c r="B115" s="424" t="str">
        <f>'PLANILHA ORÇAMENTÁRIA'!B86</f>
        <v>11.5</v>
      </c>
      <c r="C115" s="357" t="str">
        <f>'PLANILHA ORÇAMENTÁRIA'!C86</f>
        <v>CPU 04</v>
      </c>
      <c r="D115" s="425" t="str">
        <f>'PLANILHA ORÇAMENTÁRIA'!D86</f>
        <v>CANTONEIRA DE ABAS IGUAS (DETALHE DE QUINA 03)</v>
      </c>
      <c r="E115" s="359" t="str">
        <f>'PLANILHA ORÇAMENTÁRIA'!E86</f>
        <v>M</v>
      </c>
      <c r="F115" s="359">
        <f>'PLANILHA ORÇAMENTÁRIA'!F86</f>
        <v>43</v>
      </c>
      <c r="G115" s="522" t="s">
        <v>248</v>
      </c>
      <c r="H115" s="522"/>
      <c r="I115" s="522"/>
      <c r="J115" s="366"/>
    </row>
    <row r="116" spans="1:16379" s="33" customFormat="1" ht="27.75" customHeight="1" x14ac:dyDescent="0.2">
      <c r="A116" s="42"/>
      <c r="B116" s="427" t="str">
        <f>'PLANILHA ORÇAMENTÁRIA'!B88</f>
        <v>12.0</v>
      </c>
      <c r="C116" s="427"/>
      <c r="D116" s="427" t="str">
        <f>'PLANILHA ORÇAMENTÁRIA'!D88</f>
        <v xml:space="preserve">SERVIÇOS FINAIS </v>
      </c>
      <c r="E116" s="427"/>
      <c r="F116" s="427"/>
      <c r="G116" s="521"/>
      <c r="H116" s="521"/>
      <c r="I116" s="521"/>
      <c r="J116" s="128"/>
      <c r="K116" s="259"/>
      <c r="L116" s="256"/>
      <c r="M116" s="264"/>
      <c r="N116" s="128"/>
      <c r="O116" s="128"/>
      <c r="P116" s="128"/>
      <c r="Q116" s="128"/>
      <c r="R116" s="128"/>
      <c r="S116" s="271"/>
      <c r="T116" s="128"/>
      <c r="U116" s="128"/>
      <c r="V116" s="128"/>
      <c r="W116" s="128"/>
    </row>
    <row r="117" spans="1:16379" s="58" customFormat="1" ht="111.75" customHeight="1" x14ac:dyDescent="0.2">
      <c r="A117" s="43"/>
      <c r="B117" s="424" t="str">
        <f>'PLANILHA ORÇAMENTÁRIA'!B89</f>
        <v>12.1</v>
      </c>
      <c r="C117" s="357">
        <f>'PLANILHA ORÇAMENTÁRIA'!C89</f>
        <v>99814</v>
      </c>
      <c r="D117" s="425" t="str">
        <f>'PLANILHA ORÇAMENTÁRIA'!D89</f>
        <v>LIMPEZA DE SUPERFÍCIE COM JATO DE ALTA PRESSÃO. AF_04/2019</v>
      </c>
      <c r="E117" s="359" t="str">
        <f>'PLANILHA ORÇAMENTÁRIA'!E89</f>
        <v>M²</v>
      </c>
      <c r="F117" s="359">
        <f>'PLANILHA ORÇAMENTÁRIA'!F89</f>
        <v>520.74</v>
      </c>
      <c r="G117" s="522" t="s">
        <v>292</v>
      </c>
      <c r="H117" s="522"/>
      <c r="I117" s="522"/>
      <c r="J117" s="276"/>
      <c r="K117" s="58">
        <v>3.55</v>
      </c>
      <c r="L117" s="58">
        <f>K117+M117</f>
        <v>2.911</v>
      </c>
      <c r="M117" s="58">
        <f>K117*-18%</f>
        <v>-0.6389999999999999</v>
      </c>
    </row>
    <row r="118" spans="1:16379" ht="21" x14ac:dyDescent="0.2">
      <c r="B118" s="108"/>
      <c r="C118" s="108"/>
      <c r="D118" s="109"/>
      <c r="E118" s="37"/>
      <c r="F118" s="37"/>
      <c r="G118" s="416"/>
      <c r="H118" s="416"/>
      <c r="I118" s="416"/>
      <c r="K118" s="252"/>
      <c r="L118" s="256"/>
      <c r="M118" s="267"/>
    </row>
    <row r="119" spans="1:16379" ht="21" x14ac:dyDescent="0.2">
      <c r="B119" s="108"/>
      <c r="C119" s="108"/>
      <c r="D119" s="109"/>
      <c r="E119" s="37"/>
      <c r="F119" s="37"/>
      <c r="G119" s="416"/>
      <c r="H119" s="416"/>
      <c r="I119" s="416"/>
      <c r="K119" s="252"/>
      <c r="L119" s="256"/>
      <c r="M119" s="267"/>
    </row>
    <row r="120" spans="1:16379" ht="21" x14ac:dyDescent="0.2">
      <c r="B120" s="108"/>
      <c r="C120" s="108"/>
      <c r="D120" s="109"/>
      <c r="E120" s="37"/>
      <c r="F120" s="37"/>
      <c r="G120" s="416"/>
      <c r="H120" s="416"/>
      <c r="I120" s="416"/>
      <c r="K120" s="252"/>
      <c r="L120" s="256"/>
      <c r="M120" s="267"/>
    </row>
    <row r="121" spans="1:16379" ht="21" x14ac:dyDescent="0.2">
      <c r="B121" s="108"/>
      <c r="C121" s="108"/>
      <c r="D121" s="109"/>
      <c r="E121" s="37"/>
      <c r="F121" s="37"/>
      <c r="G121" s="416"/>
      <c r="H121" s="416"/>
      <c r="I121" s="416"/>
      <c r="K121" s="252"/>
      <c r="L121" s="256"/>
      <c r="M121" s="267"/>
    </row>
    <row r="122" spans="1:16379" ht="21" x14ac:dyDescent="0.2">
      <c r="B122" s="108"/>
      <c r="C122" s="108"/>
      <c r="D122" s="108"/>
      <c r="E122" s="108"/>
      <c r="F122" s="109"/>
      <c r="J122" s="285"/>
      <c r="K122" s="285"/>
      <c r="M122" s="252"/>
      <c r="N122" s="256"/>
      <c r="O122" s="267"/>
      <c r="S122" s="1"/>
      <c r="U122" s="271"/>
    </row>
    <row r="123" spans="1:16379" ht="21" x14ac:dyDescent="0.2">
      <c r="A123" s="48"/>
      <c r="B123" s="116"/>
      <c r="C123" s="116" t="s">
        <v>33</v>
      </c>
      <c r="D123" s="116"/>
      <c r="E123" s="116"/>
      <c r="F123" s="117"/>
      <c r="J123" s="112"/>
      <c r="K123" s="113"/>
      <c r="L123" s="49"/>
      <c r="M123" s="49"/>
      <c r="N123" s="271"/>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c r="IR123" s="49"/>
      <c r="IS123" s="49"/>
      <c r="IT123" s="49"/>
      <c r="IU123" s="49"/>
      <c r="IV123" s="49"/>
      <c r="IW123" s="49"/>
      <c r="IX123" s="49"/>
      <c r="IY123" s="49"/>
      <c r="IZ123" s="49"/>
      <c r="JA123" s="49"/>
      <c r="JB123" s="49"/>
      <c r="JC123" s="49"/>
      <c r="JD123" s="49"/>
      <c r="JE123" s="49"/>
      <c r="JF123" s="49"/>
      <c r="JG123" s="49"/>
      <c r="JH123" s="49"/>
      <c r="JI123" s="49"/>
      <c r="JJ123" s="49"/>
      <c r="JK123" s="49"/>
      <c r="JL123" s="49"/>
      <c r="JM123" s="49"/>
      <c r="JN123" s="49"/>
      <c r="JO123" s="49"/>
      <c r="JP123" s="49"/>
      <c r="JQ123" s="49"/>
      <c r="JR123" s="49"/>
      <c r="JS123" s="49"/>
      <c r="JT123" s="49"/>
      <c r="JU123" s="49"/>
      <c r="JV123" s="49"/>
      <c r="JW123" s="49"/>
      <c r="JX123" s="49"/>
      <c r="JY123" s="49"/>
      <c r="JZ123" s="49"/>
      <c r="KA123" s="49"/>
      <c r="KB123" s="49"/>
      <c r="KC123" s="49"/>
      <c r="KD123" s="49"/>
      <c r="KE123" s="49"/>
      <c r="KF123" s="49"/>
      <c r="KG123" s="49"/>
      <c r="KH123" s="49"/>
      <c r="KI123" s="49"/>
      <c r="KJ123" s="49"/>
      <c r="KK123" s="49"/>
      <c r="KL123" s="49"/>
      <c r="KM123" s="49"/>
      <c r="KN123" s="49"/>
      <c r="KO123" s="49"/>
      <c r="KP123" s="49"/>
      <c r="KQ123" s="49"/>
      <c r="KR123" s="49"/>
      <c r="KS123" s="49"/>
      <c r="KT123" s="49"/>
      <c r="KU123" s="49"/>
      <c r="KV123" s="49"/>
      <c r="KW123" s="49"/>
      <c r="KX123" s="49"/>
      <c r="KY123" s="49"/>
      <c r="KZ123" s="49"/>
      <c r="LA123" s="49"/>
      <c r="LB123" s="49"/>
      <c r="LC123" s="49"/>
      <c r="LD123" s="49"/>
      <c r="LE123" s="49"/>
      <c r="LF123" s="49"/>
      <c r="LG123" s="49"/>
      <c r="LH123" s="49"/>
      <c r="LI123" s="49"/>
      <c r="LJ123" s="49"/>
      <c r="LK123" s="49"/>
      <c r="LL123" s="49"/>
      <c r="LM123" s="49"/>
      <c r="LN123" s="49"/>
      <c r="LO123" s="49"/>
      <c r="LP123" s="49"/>
      <c r="LQ123" s="49"/>
      <c r="LR123" s="49"/>
      <c r="LS123" s="49"/>
      <c r="LT123" s="49"/>
      <c r="LU123" s="49"/>
      <c r="LV123" s="49"/>
      <c r="LW123" s="49"/>
      <c r="LX123" s="49"/>
      <c r="LY123" s="49"/>
      <c r="LZ123" s="49"/>
      <c r="MA123" s="49"/>
      <c r="MB123" s="49"/>
      <c r="MC123" s="49"/>
      <c r="MD123" s="49"/>
      <c r="ME123" s="49"/>
      <c r="MF123" s="49"/>
      <c r="MG123" s="49"/>
      <c r="MH123" s="49"/>
      <c r="MI123" s="49"/>
      <c r="MJ123" s="49"/>
      <c r="MK123" s="49"/>
      <c r="ML123" s="49"/>
      <c r="MM123" s="49"/>
      <c r="MN123" s="49"/>
      <c r="MO123" s="49"/>
      <c r="MP123" s="49"/>
      <c r="MQ123" s="49"/>
      <c r="MR123" s="49"/>
      <c r="MS123" s="49"/>
      <c r="MT123" s="49"/>
      <c r="MU123" s="49"/>
      <c r="MV123" s="49"/>
      <c r="MW123" s="49"/>
      <c r="MX123" s="49"/>
      <c r="MY123" s="49"/>
      <c r="MZ123" s="49"/>
      <c r="NA123" s="49"/>
      <c r="NB123" s="49"/>
      <c r="NC123" s="49"/>
      <c r="ND123" s="49"/>
      <c r="NE123" s="49"/>
      <c r="NF123" s="49"/>
      <c r="NG123" s="49"/>
      <c r="NH123" s="49"/>
      <c r="NI123" s="49"/>
      <c r="NJ123" s="49"/>
      <c r="NK123" s="49"/>
      <c r="NL123" s="49"/>
      <c r="NM123" s="49"/>
      <c r="NN123" s="49"/>
      <c r="NO123" s="49"/>
      <c r="NP123" s="49"/>
      <c r="NQ123" s="49"/>
      <c r="NR123" s="49"/>
      <c r="NS123" s="49"/>
      <c r="NT123" s="49"/>
      <c r="NU123" s="49"/>
      <c r="NV123" s="49"/>
      <c r="NW123" s="49"/>
      <c r="NX123" s="49"/>
      <c r="NY123" s="49"/>
      <c r="NZ123" s="49"/>
      <c r="OA123" s="49"/>
      <c r="OB123" s="49"/>
      <c r="OC123" s="49"/>
      <c r="OD123" s="49"/>
      <c r="OE123" s="49"/>
      <c r="OF123" s="49"/>
      <c r="OG123" s="49"/>
      <c r="OH123" s="49"/>
      <c r="OI123" s="49"/>
      <c r="OJ123" s="49"/>
      <c r="OK123" s="49"/>
      <c r="OL123" s="49"/>
      <c r="OM123" s="49"/>
      <c r="ON123" s="49"/>
      <c r="OO123" s="49"/>
      <c r="OP123" s="49"/>
      <c r="OQ123" s="49"/>
      <c r="OR123" s="49"/>
      <c r="OS123" s="49"/>
      <c r="OT123" s="49"/>
      <c r="OU123" s="49"/>
      <c r="OV123" s="49"/>
      <c r="OW123" s="49"/>
      <c r="OX123" s="49"/>
      <c r="OY123" s="49"/>
      <c r="OZ123" s="49"/>
      <c r="PA123" s="49"/>
      <c r="PB123" s="49"/>
      <c r="PC123" s="49"/>
      <c r="PD123" s="49"/>
      <c r="PE123" s="49"/>
      <c r="PF123" s="49"/>
      <c r="PG123" s="49"/>
      <c r="PH123" s="49"/>
      <c r="PI123" s="49"/>
      <c r="PJ123" s="49"/>
      <c r="PK123" s="49"/>
      <c r="PL123" s="49"/>
      <c r="PM123" s="49"/>
      <c r="PN123" s="49"/>
      <c r="PO123" s="49"/>
      <c r="PP123" s="49"/>
      <c r="PQ123" s="49"/>
      <c r="PR123" s="49"/>
      <c r="PS123" s="49"/>
      <c r="PT123" s="49"/>
      <c r="PU123" s="49"/>
      <c r="PV123" s="49"/>
      <c r="PW123" s="49"/>
      <c r="PX123" s="49"/>
      <c r="PY123" s="49"/>
      <c r="PZ123" s="49"/>
      <c r="QA123" s="49"/>
      <c r="QB123" s="49"/>
      <c r="QC123" s="49"/>
      <c r="QD123" s="49"/>
      <c r="QE123" s="49"/>
      <c r="QF123" s="49"/>
      <c r="QG123" s="49"/>
      <c r="QH123" s="49"/>
      <c r="QI123" s="49"/>
      <c r="QJ123" s="49"/>
      <c r="QK123" s="49"/>
      <c r="QL123" s="49"/>
      <c r="QM123" s="49"/>
      <c r="QN123" s="49"/>
      <c r="QO123" s="49"/>
      <c r="QP123" s="49"/>
      <c r="QQ123" s="49"/>
      <c r="QR123" s="49"/>
      <c r="QS123" s="49"/>
      <c r="QT123" s="49"/>
      <c r="QU123" s="49"/>
      <c r="QV123" s="49"/>
      <c r="QW123" s="49"/>
      <c r="QX123" s="49"/>
      <c r="QY123" s="49"/>
      <c r="QZ123" s="49"/>
      <c r="RA123" s="49"/>
      <c r="RB123" s="49"/>
      <c r="RC123" s="49"/>
      <c r="RD123" s="49"/>
      <c r="RE123" s="49"/>
      <c r="RF123" s="49"/>
      <c r="RG123" s="49"/>
      <c r="RH123" s="49"/>
      <c r="RI123" s="49"/>
      <c r="RJ123" s="49"/>
      <c r="RK123" s="49"/>
      <c r="RL123" s="49"/>
      <c r="RM123" s="49"/>
      <c r="RN123" s="49"/>
      <c r="RO123" s="49"/>
      <c r="RP123" s="49"/>
      <c r="RQ123" s="49"/>
      <c r="RR123" s="49"/>
      <c r="RS123" s="49"/>
      <c r="RT123" s="49"/>
      <c r="RU123" s="49"/>
      <c r="RV123" s="49"/>
      <c r="RW123" s="49"/>
      <c r="RX123" s="49"/>
      <c r="RY123" s="49"/>
      <c r="RZ123" s="49"/>
      <c r="SA123" s="49"/>
      <c r="SB123" s="49"/>
      <c r="SC123" s="49"/>
      <c r="SD123" s="49"/>
      <c r="SE123" s="49"/>
      <c r="SF123" s="49"/>
      <c r="SG123" s="49"/>
      <c r="SH123" s="49"/>
      <c r="SI123" s="49"/>
      <c r="SJ123" s="49"/>
      <c r="SK123" s="49"/>
      <c r="SL123" s="49"/>
      <c r="SM123" s="49"/>
      <c r="SN123" s="49"/>
      <c r="SO123" s="49"/>
      <c r="SP123" s="49"/>
      <c r="SQ123" s="49"/>
      <c r="SR123" s="49"/>
      <c r="SS123" s="49"/>
      <c r="ST123" s="49"/>
      <c r="SU123" s="49"/>
      <c r="SV123" s="49"/>
      <c r="SW123" s="49"/>
      <c r="SX123" s="49"/>
      <c r="SY123" s="49"/>
      <c r="SZ123" s="49"/>
      <c r="TA123" s="49"/>
      <c r="TB123" s="49"/>
      <c r="TC123" s="49"/>
      <c r="TD123" s="49"/>
      <c r="TE123" s="49"/>
      <c r="TF123" s="49"/>
      <c r="TG123" s="49"/>
      <c r="TH123" s="49"/>
      <c r="TI123" s="49"/>
      <c r="TJ123" s="49"/>
      <c r="TK123" s="49"/>
      <c r="TL123" s="49"/>
      <c r="TM123" s="49"/>
      <c r="TN123" s="49"/>
      <c r="TO123" s="49"/>
      <c r="TP123" s="49"/>
      <c r="TQ123" s="49"/>
      <c r="TR123" s="49"/>
      <c r="TS123" s="49"/>
      <c r="TT123" s="49"/>
      <c r="TU123" s="49"/>
      <c r="TV123" s="49"/>
      <c r="TW123" s="49"/>
      <c r="TX123" s="49"/>
      <c r="TY123" s="49"/>
      <c r="TZ123" s="49"/>
      <c r="UA123" s="49"/>
      <c r="UB123" s="49"/>
      <c r="UC123" s="49"/>
      <c r="UD123" s="49"/>
      <c r="UE123" s="49"/>
      <c r="UF123" s="49"/>
      <c r="UG123" s="49"/>
      <c r="UH123" s="49"/>
      <c r="UI123" s="49"/>
      <c r="UJ123" s="49"/>
      <c r="UK123" s="49"/>
      <c r="UL123" s="49"/>
      <c r="UM123" s="49"/>
      <c r="UN123" s="49"/>
      <c r="UO123" s="49"/>
      <c r="UP123" s="49"/>
      <c r="UQ123" s="49"/>
      <c r="UR123" s="49"/>
      <c r="US123" s="49"/>
      <c r="UT123" s="49"/>
      <c r="UU123" s="49"/>
      <c r="UV123" s="49"/>
      <c r="UW123" s="49"/>
      <c r="UX123" s="49"/>
      <c r="UY123" s="49"/>
      <c r="UZ123" s="49"/>
      <c r="VA123" s="49"/>
      <c r="VB123" s="49"/>
      <c r="VC123" s="49"/>
      <c r="VD123" s="49"/>
      <c r="VE123" s="49"/>
      <c r="VF123" s="49"/>
      <c r="VG123" s="49"/>
      <c r="VH123" s="49"/>
      <c r="VI123" s="49"/>
      <c r="VJ123" s="49"/>
      <c r="VK123" s="49"/>
      <c r="VL123" s="49"/>
      <c r="VM123" s="49"/>
      <c r="VN123" s="49"/>
      <c r="VO123" s="49"/>
      <c r="VP123" s="49"/>
      <c r="VQ123" s="49"/>
      <c r="VR123" s="49"/>
      <c r="VS123" s="49"/>
      <c r="VT123" s="49"/>
      <c r="VU123" s="49"/>
      <c r="VV123" s="49"/>
      <c r="VW123" s="49"/>
      <c r="VX123" s="49"/>
      <c r="VY123" s="49"/>
      <c r="VZ123" s="49"/>
      <c r="WA123" s="49"/>
      <c r="WB123" s="49"/>
      <c r="WC123" s="49"/>
      <c r="WD123" s="49"/>
      <c r="WE123" s="49"/>
      <c r="WF123" s="49"/>
      <c r="WG123" s="49"/>
      <c r="WH123" s="49"/>
      <c r="WI123" s="49"/>
      <c r="WJ123" s="49"/>
      <c r="WK123" s="49"/>
      <c r="WL123" s="49"/>
      <c r="WM123" s="49"/>
      <c r="WN123" s="49"/>
      <c r="WO123" s="49"/>
      <c r="WP123" s="49"/>
      <c r="WQ123" s="49"/>
      <c r="WR123" s="49"/>
      <c r="WS123" s="49"/>
      <c r="WT123" s="49"/>
      <c r="WU123" s="49"/>
      <c r="WV123" s="49"/>
      <c r="WW123" s="49"/>
      <c r="WX123" s="49"/>
      <c r="WY123" s="49"/>
      <c r="WZ123" s="49"/>
      <c r="XA123" s="49"/>
      <c r="XB123" s="49"/>
      <c r="XC123" s="49"/>
      <c r="XD123" s="49"/>
      <c r="XE123" s="49"/>
      <c r="XF123" s="49"/>
      <c r="XG123" s="49"/>
      <c r="XH123" s="49"/>
      <c r="XI123" s="49"/>
      <c r="XJ123" s="49"/>
      <c r="XK123" s="49"/>
      <c r="XL123" s="49"/>
      <c r="XM123" s="49"/>
      <c r="XN123" s="49"/>
      <c r="XO123" s="49"/>
      <c r="XP123" s="49"/>
      <c r="XQ123" s="49"/>
      <c r="XR123" s="49"/>
      <c r="XS123" s="49"/>
      <c r="XT123" s="49"/>
      <c r="XU123" s="49"/>
      <c r="XV123" s="49"/>
      <c r="XW123" s="49"/>
      <c r="XX123" s="49"/>
      <c r="XY123" s="49"/>
      <c r="XZ123" s="49"/>
      <c r="YA123" s="49"/>
      <c r="YB123" s="49"/>
      <c r="YC123" s="49"/>
      <c r="YD123" s="49"/>
      <c r="YE123" s="49"/>
      <c r="YF123" s="49"/>
      <c r="YG123" s="49"/>
      <c r="YH123" s="49"/>
      <c r="YI123" s="49"/>
      <c r="YJ123" s="49"/>
      <c r="YK123" s="49"/>
      <c r="YL123" s="49"/>
      <c r="YM123" s="49"/>
      <c r="YN123" s="49"/>
      <c r="YO123" s="49"/>
      <c r="YP123" s="49"/>
      <c r="YQ123" s="49"/>
      <c r="YR123" s="49"/>
      <c r="YS123" s="49"/>
      <c r="YT123" s="49"/>
      <c r="YU123" s="49"/>
      <c r="YV123" s="49"/>
      <c r="YW123" s="49"/>
      <c r="YX123" s="49"/>
      <c r="YY123" s="49"/>
      <c r="YZ123" s="49"/>
      <c r="ZA123" s="49"/>
      <c r="ZB123" s="49"/>
      <c r="ZC123" s="49"/>
      <c r="ZD123" s="49"/>
      <c r="ZE123" s="49"/>
      <c r="ZF123" s="49"/>
      <c r="ZG123" s="49"/>
      <c r="ZH123" s="49"/>
      <c r="ZI123" s="49"/>
      <c r="ZJ123" s="49"/>
      <c r="ZK123" s="49"/>
      <c r="ZL123" s="49"/>
      <c r="ZM123" s="49"/>
      <c r="ZN123" s="49"/>
      <c r="ZO123" s="49"/>
      <c r="ZP123" s="49"/>
      <c r="ZQ123" s="49"/>
      <c r="ZR123" s="49"/>
      <c r="ZS123" s="49"/>
      <c r="ZT123" s="49"/>
      <c r="ZU123" s="49"/>
      <c r="ZV123" s="49"/>
      <c r="ZW123" s="49"/>
      <c r="ZX123" s="49"/>
      <c r="ZY123" s="49"/>
      <c r="ZZ123" s="49"/>
      <c r="AAA123" s="49"/>
      <c r="AAB123" s="49"/>
      <c r="AAC123" s="49"/>
      <c r="AAD123" s="49"/>
      <c r="AAE123" s="49"/>
      <c r="AAF123" s="49"/>
      <c r="AAG123" s="49"/>
      <c r="AAH123" s="49"/>
      <c r="AAI123" s="49"/>
      <c r="AAJ123" s="49"/>
      <c r="AAK123" s="49"/>
      <c r="AAL123" s="49"/>
      <c r="AAM123" s="49"/>
      <c r="AAN123" s="49"/>
      <c r="AAO123" s="49"/>
      <c r="AAP123" s="49"/>
      <c r="AAQ123" s="49"/>
      <c r="AAR123" s="49"/>
      <c r="AAS123" s="49"/>
      <c r="AAT123" s="49"/>
      <c r="AAU123" s="49"/>
      <c r="AAV123" s="49"/>
      <c r="AAW123" s="49"/>
      <c r="AAX123" s="49"/>
      <c r="AAY123" s="49"/>
      <c r="AAZ123" s="49"/>
      <c r="ABA123" s="49"/>
      <c r="ABB123" s="49"/>
      <c r="ABC123" s="49"/>
      <c r="ABD123" s="49"/>
      <c r="ABE123" s="49"/>
      <c r="ABF123" s="49"/>
      <c r="ABG123" s="49"/>
      <c r="ABH123" s="49"/>
      <c r="ABI123" s="49"/>
      <c r="ABJ123" s="49"/>
      <c r="ABK123" s="49"/>
      <c r="ABL123" s="49"/>
      <c r="ABM123" s="49"/>
      <c r="ABN123" s="49"/>
      <c r="ABO123" s="49"/>
      <c r="ABP123" s="49"/>
      <c r="ABQ123" s="49"/>
      <c r="ABR123" s="49"/>
      <c r="ABS123" s="49"/>
      <c r="ABT123" s="49"/>
      <c r="ABU123" s="49"/>
      <c r="ABV123" s="49"/>
      <c r="ABW123" s="49"/>
      <c r="ABX123" s="49"/>
      <c r="ABY123" s="49"/>
      <c r="ABZ123" s="49"/>
      <c r="ACA123" s="49"/>
      <c r="ACB123" s="49"/>
      <c r="ACC123" s="49"/>
      <c r="ACD123" s="49"/>
      <c r="ACE123" s="49"/>
      <c r="ACF123" s="49"/>
      <c r="ACG123" s="49"/>
      <c r="ACH123" s="49"/>
      <c r="ACI123" s="49"/>
      <c r="ACJ123" s="49"/>
      <c r="ACK123" s="49"/>
      <c r="ACL123" s="49"/>
      <c r="ACM123" s="49"/>
      <c r="ACN123" s="49"/>
      <c r="ACO123" s="49"/>
      <c r="ACP123" s="49"/>
      <c r="ACQ123" s="49"/>
      <c r="ACR123" s="49"/>
      <c r="ACS123" s="49"/>
      <c r="ACT123" s="49"/>
      <c r="ACU123" s="49"/>
      <c r="ACV123" s="49"/>
      <c r="ACW123" s="49"/>
      <c r="ACX123" s="49"/>
      <c r="ACY123" s="49"/>
      <c r="ACZ123" s="49"/>
      <c r="ADA123" s="49"/>
      <c r="ADB123" s="49"/>
      <c r="ADC123" s="49"/>
      <c r="ADD123" s="49"/>
      <c r="ADE123" s="49"/>
      <c r="ADF123" s="49"/>
      <c r="ADG123" s="49"/>
      <c r="ADH123" s="49"/>
      <c r="ADI123" s="49"/>
      <c r="ADJ123" s="49"/>
      <c r="ADK123" s="49"/>
      <c r="ADL123" s="49"/>
      <c r="ADM123" s="49"/>
      <c r="ADN123" s="49"/>
      <c r="ADO123" s="49"/>
      <c r="ADP123" s="49"/>
      <c r="ADQ123" s="49"/>
      <c r="ADR123" s="49"/>
      <c r="ADS123" s="49"/>
      <c r="ADT123" s="49"/>
      <c r="ADU123" s="49"/>
      <c r="ADV123" s="49"/>
      <c r="ADW123" s="49"/>
      <c r="ADX123" s="49"/>
      <c r="ADY123" s="49"/>
      <c r="ADZ123" s="49"/>
      <c r="AEA123" s="49"/>
      <c r="AEB123" s="49"/>
      <c r="AEC123" s="49"/>
      <c r="AED123" s="49"/>
      <c r="AEE123" s="49"/>
      <c r="AEF123" s="49"/>
      <c r="AEG123" s="49"/>
      <c r="AEH123" s="49"/>
      <c r="AEI123" s="49"/>
      <c r="AEJ123" s="49"/>
      <c r="AEK123" s="49"/>
      <c r="AEL123" s="49"/>
      <c r="AEM123" s="49"/>
      <c r="AEN123" s="49"/>
      <c r="AEO123" s="49"/>
      <c r="AEP123" s="49"/>
      <c r="AEQ123" s="49"/>
      <c r="AER123" s="49"/>
      <c r="AES123" s="49"/>
      <c r="AET123" s="49"/>
      <c r="AEU123" s="49"/>
      <c r="AEV123" s="49"/>
      <c r="AEW123" s="49"/>
      <c r="AEX123" s="49"/>
      <c r="AEY123" s="49"/>
      <c r="AEZ123" s="49"/>
      <c r="AFA123" s="49"/>
      <c r="AFB123" s="49"/>
      <c r="AFC123" s="49"/>
      <c r="AFD123" s="49"/>
      <c r="AFE123" s="49"/>
      <c r="AFF123" s="49"/>
      <c r="AFG123" s="49"/>
      <c r="AFH123" s="49"/>
      <c r="AFI123" s="49"/>
      <c r="AFJ123" s="49"/>
      <c r="AFK123" s="49"/>
      <c r="AFL123" s="49"/>
      <c r="AFM123" s="49"/>
      <c r="AFN123" s="49"/>
      <c r="AFO123" s="49"/>
      <c r="AFP123" s="49"/>
      <c r="AFQ123" s="49"/>
      <c r="AFR123" s="49"/>
      <c r="AFS123" s="49"/>
      <c r="AFT123" s="49"/>
      <c r="AFU123" s="49"/>
      <c r="AFV123" s="49"/>
      <c r="AFW123" s="49"/>
      <c r="AFX123" s="49"/>
      <c r="AFY123" s="49"/>
      <c r="AFZ123" s="49"/>
      <c r="AGA123" s="49"/>
      <c r="AGB123" s="49"/>
      <c r="AGC123" s="49"/>
      <c r="AGD123" s="49"/>
      <c r="AGE123" s="49"/>
      <c r="AGF123" s="49"/>
      <c r="AGG123" s="49"/>
      <c r="AGH123" s="49"/>
      <c r="AGI123" s="49"/>
      <c r="AGJ123" s="49"/>
      <c r="AGK123" s="49"/>
      <c r="AGL123" s="49"/>
      <c r="AGM123" s="49"/>
      <c r="AGN123" s="49"/>
      <c r="AGO123" s="49"/>
      <c r="AGP123" s="49"/>
      <c r="AGQ123" s="49"/>
      <c r="AGR123" s="49"/>
      <c r="AGS123" s="49"/>
      <c r="AGT123" s="49"/>
      <c r="AGU123" s="49"/>
      <c r="AGV123" s="49"/>
      <c r="AGW123" s="49"/>
      <c r="AGX123" s="49"/>
      <c r="AGY123" s="49"/>
      <c r="AGZ123" s="49"/>
      <c r="AHA123" s="49"/>
      <c r="AHB123" s="49"/>
      <c r="AHC123" s="49"/>
      <c r="AHD123" s="49"/>
      <c r="AHE123" s="49"/>
      <c r="AHF123" s="49"/>
      <c r="AHG123" s="49"/>
      <c r="AHH123" s="49"/>
      <c r="AHI123" s="49"/>
      <c r="AHJ123" s="49"/>
      <c r="AHK123" s="49"/>
      <c r="AHL123" s="49"/>
      <c r="AHM123" s="49"/>
      <c r="AHN123" s="49"/>
      <c r="AHO123" s="49"/>
      <c r="AHP123" s="49"/>
      <c r="AHQ123" s="49"/>
      <c r="AHR123" s="49"/>
      <c r="AHS123" s="49"/>
      <c r="AHT123" s="49"/>
      <c r="AHU123" s="49"/>
      <c r="AHV123" s="49"/>
      <c r="AHW123" s="49"/>
      <c r="AHX123" s="49"/>
      <c r="AHY123" s="49"/>
      <c r="AHZ123" s="49"/>
      <c r="AIA123" s="49"/>
      <c r="AIB123" s="49"/>
      <c r="AIC123" s="49"/>
      <c r="AID123" s="49"/>
      <c r="AIE123" s="49"/>
      <c r="AIF123" s="49"/>
      <c r="AIG123" s="49"/>
      <c r="AIH123" s="49"/>
      <c r="AII123" s="49"/>
      <c r="AIJ123" s="49"/>
      <c r="AIK123" s="49"/>
      <c r="AIL123" s="49"/>
      <c r="AIM123" s="49"/>
      <c r="AIN123" s="49"/>
      <c r="AIO123" s="49"/>
      <c r="AIP123" s="49"/>
      <c r="AIQ123" s="49"/>
      <c r="AIR123" s="49"/>
      <c r="AIS123" s="49"/>
      <c r="AIT123" s="49"/>
      <c r="AIU123" s="49"/>
      <c r="AIV123" s="49"/>
      <c r="AIW123" s="49"/>
      <c r="AIX123" s="49"/>
      <c r="AIY123" s="49"/>
      <c r="AIZ123" s="49"/>
      <c r="AJA123" s="49"/>
      <c r="AJB123" s="49"/>
      <c r="AJC123" s="49"/>
      <c r="AJD123" s="49"/>
      <c r="AJE123" s="49"/>
      <c r="AJF123" s="49"/>
      <c r="AJG123" s="49"/>
      <c r="AJH123" s="49"/>
      <c r="AJI123" s="49"/>
      <c r="AJJ123" s="49"/>
      <c r="AJK123" s="49"/>
      <c r="AJL123" s="49"/>
      <c r="AJM123" s="49"/>
      <c r="AJN123" s="49"/>
      <c r="AJO123" s="49"/>
      <c r="AJP123" s="49"/>
      <c r="AJQ123" s="49"/>
      <c r="AJR123" s="49"/>
      <c r="AJS123" s="49"/>
      <c r="AJT123" s="49"/>
      <c r="AJU123" s="49"/>
      <c r="AJV123" s="49"/>
      <c r="AJW123" s="49"/>
      <c r="AJX123" s="49"/>
      <c r="AJY123" s="49"/>
      <c r="AJZ123" s="49"/>
      <c r="AKA123" s="49"/>
      <c r="AKB123" s="49"/>
      <c r="AKC123" s="49"/>
      <c r="AKD123" s="49"/>
      <c r="AKE123" s="49"/>
      <c r="AKF123" s="49"/>
      <c r="AKG123" s="49"/>
      <c r="AKH123" s="49"/>
      <c r="AKI123" s="49"/>
      <c r="AKJ123" s="49"/>
      <c r="AKK123" s="49"/>
      <c r="AKL123" s="49"/>
      <c r="AKM123" s="49"/>
      <c r="AKN123" s="49"/>
      <c r="AKO123" s="49"/>
      <c r="AKP123" s="49"/>
      <c r="AKQ123" s="49"/>
      <c r="AKR123" s="49"/>
      <c r="AKS123" s="49"/>
      <c r="AKT123" s="49"/>
      <c r="AKU123" s="49"/>
      <c r="AKV123" s="49"/>
      <c r="AKW123" s="49"/>
      <c r="AKX123" s="49"/>
      <c r="AKY123" s="49"/>
      <c r="AKZ123" s="49"/>
      <c r="ALA123" s="49"/>
      <c r="ALB123" s="49"/>
      <c r="ALC123" s="49"/>
      <c r="ALD123" s="49"/>
      <c r="ALE123" s="49"/>
      <c r="ALF123" s="49"/>
      <c r="ALG123" s="49"/>
      <c r="ALH123" s="49"/>
      <c r="ALI123" s="49"/>
      <c r="ALJ123" s="49"/>
      <c r="ALK123" s="49"/>
      <c r="ALL123" s="49"/>
      <c r="ALM123" s="49"/>
      <c r="ALN123" s="49"/>
      <c r="ALO123" s="49"/>
      <c r="ALP123" s="49"/>
      <c r="ALQ123" s="49"/>
      <c r="ALR123" s="49"/>
      <c r="ALS123" s="49"/>
      <c r="ALT123" s="49"/>
      <c r="ALU123" s="49"/>
      <c r="ALV123" s="49"/>
      <c r="ALW123" s="49"/>
      <c r="ALX123" s="49"/>
      <c r="ALY123" s="49"/>
      <c r="ALZ123" s="49"/>
      <c r="AMA123" s="49"/>
      <c r="AMB123" s="49"/>
      <c r="AMC123" s="49"/>
      <c r="AMD123" s="49"/>
      <c r="AME123" s="49"/>
      <c r="AMF123" s="49"/>
      <c r="AMG123" s="49"/>
      <c r="AMH123" s="49"/>
      <c r="AMI123" s="49"/>
      <c r="AMJ123" s="49"/>
      <c r="AMK123" s="49"/>
      <c r="AML123" s="49"/>
      <c r="AMM123" s="49"/>
      <c r="AMN123" s="49"/>
      <c r="AMO123" s="49"/>
      <c r="AMP123" s="49"/>
      <c r="AMQ123" s="49"/>
      <c r="AMR123" s="49"/>
      <c r="AMS123" s="49"/>
      <c r="AMT123" s="49"/>
      <c r="AMU123" s="49"/>
      <c r="AMV123" s="49"/>
      <c r="AMW123" s="49"/>
      <c r="AMX123" s="49"/>
      <c r="AMY123" s="49"/>
      <c r="AMZ123" s="49"/>
      <c r="ANA123" s="49"/>
      <c r="ANB123" s="49"/>
      <c r="ANC123" s="49"/>
      <c r="AND123" s="49"/>
      <c r="ANE123" s="49"/>
      <c r="ANF123" s="49"/>
      <c r="ANG123" s="49"/>
      <c r="ANH123" s="49"/>
      <c r="ANI123" s="49"/>
      <c r="ANJ123" s="49"/>
      <c r="ANK123" s="49"/>
      <c r="ANL123" s="49"/>
      <c r="ANM123" s="49"/>
      <c r="ANN123" s="49"/>
      <c r="ANO123" s="49"/>
      <c r="ANP123" s="49"/>
      <c r="ANQ123" s="49"/>
      <c r="ANR123" s="49"/>
      <c r="ANS123" s="49"/>
      <c r="ANT123" s="49"/>
      <c r="ANU123" s="49"/>
      <c r="ANV123" s="49"/>
      <c r="ANW123" s="49"/>
      <c r="ANX123" s="49"/>
      <c r="ANY123" s="49"/>
      <c r="ANZ123" s="49"/>
      <c r="AOA123" s="49"/>
      <c r="AOB123" s="49"/>
      <c r="AOC123" s="49"/>
      <c r="AOD123" s="49"/>
      <c r="AOE123" s="49"/>
      <c r="AOF123" s="49"/>
      <c r="AOG123" s="49"/>
      <c r="AOH123" s="49"/>
      <c r="AOI123" s="49"/>
      <c r="AOJ123" s="49"/>
      <c r="AOK123" s="49"/>
      <c r="AOL123" s="49"/>
      <c r="AOM123" s="49"/>
      <c r="AON123" s="49"/>
      <c r="AOO123" s="49"/>
      <c r="AOP123" s="49"/>
      <c r="AOQ123" s="49"/>
      <c r="AOR123" s="49"/>
      <c r="AOS123" s="49"/>
      <c r="AOT123" s="49"/>
      <c r="AOU123" s="49"/>
      <c r="AOV123" s="49"/>
      <c r="AOW123" s="49"/>
      <c r="AOX123" s="49"/>
      <c r="AOY123" s="49"/>
      <c r="AOZ123" s="49"/>
      <c r="APA123" s="49"/>
      <c r="APB123" s="49"/>
      <c r="APC123" s="49"/>
      <c r="APD123" s="49"/>
      <c r="APE123" s="49"/>
      <c r="APF123" s="49"/>
      <c r="APG123" s="49"/>
      <c r="APH123" s="49"/>
      <c r="API123" s="49"/>
      <c r="APJ123" s="49"/>
      <c r="APK123" s="49"/>
      <c r="APL123" s="49"/>
      <c r="APM123" s="49"/>
      <c r="APN123" s="49"/>
      <c r="APO123" s="49"/>
      <c r="APP123" s="49"/>
      <c r="APQ123" s="49"/>
      <c r="APR123" s="49"/>
      <c r="APS123" s="49"/>
      <c r="APT123" s="49"/>
      <c r="APU123" s="49"/>
      <c r="APV123" s="49"/>
      <c r="APW123" s="49"/>
      <c r="APX123" s="49"/>
      <c r="APY123" s="49"/>
      <c r="APZ123" s="49"/>
      <c r="AQA123" s="49"/>
      <c r="AQB123" s="49"/>
      <c r="AQC123" s="49"/>
      <c r="AQD123" s="49"/>
      <c r="AQE123" s="49"/>
      <c r="AQF123" s="49"/>
      <c r="AQG123" s="49"/>
      <c r="AQH123" s="49"/>
      <c r="AQI123" s="49"/>
      <c r="AQJ123" s="49"/>
      <c r="AQK123" s="49"/>
      <c r="AQL123" s="49"/>
      <c r="AQM123" s="49"/>
      <c r="AQN123" s="49"/>
      <c r="AQO123" s="49"/>
      <c r="AQP123" s="49"/>
      <c r="AQQ123" s="49"/>
      <c r="AQR123" s="49"/>
      <c r="AQS123" s="49"/>
      <c r="AQT123" s="49"/>
      <c r="AQU123" s="49"/>
      <c r="AQV123" s="49"/>
      <c r="AQW123" s="49"/>
      <c r="AQX123" s="49"/>
      <c r="AQY123" s="49"/>
      <c r="AQZ123" s="49"/>
      <c r="ARA123" s="49"/>
      <c r="ARB123" s="49"/>
      <c r="ARC123" s="49"/>
      <c r="ARD123" s="49"/>
      <c r="ARE123" s="49"/>
      <c r="ARF123" s="49"/>
      <c r="ARG123" s="49"/>
      <c r="ARH123" s="49"/>
      <c r="ARI123" s="49"/>
      <c r="ARJ123" s="49"/>
      <c r="ARK123" s="49"/>
      <c r="ARL123" s="49"/>
      <c r="ARM123" s="49"/>
      <c r="ARN123" s="49"/>
      <c r="ARO123" s="49"/>
      <c r="ARP123" s="49"/>
      <c r="ARQ123" s="49"/>
      <c r="ARR123" s="49"/>
      <c r="ARS123" s="49"/>
      <c r="ART123" s="49"/>
      <c r="ARU123" s="49"/>
      <c r="ARV123" s="49"/>
      <c r="ARW123" s="49"/>
      <c r="ARX123" s="49"/>
      <c r="ARY123" s="49"/>
      <c r="ARZ123" s="49"/>
      <c r="ASA123" s="49"/>
      <c r="ASB123" s="49"/>
      <c r="ASC123" s="49"/>
      <c r="ASD123" s="49"/>
      <c r="ASE123" s="49"/>
      <c r="ASF123" s="49"/>
      <c r="ASG123" s="49"/>
      <c r="ASH123" s="49"/>
      <c r="ASI123" s="49"/>
      <c r="ASJ123" s="49"/>
      <c r="ASK123" s="49"/>
      <c r="ASL123" s="49"/>
      <c r="ASM123" s="49"/>
      <c r="ASN123" s="49"/>
      <c r="ASO123" s="49"/>
      <c r="ASP123" s="49"/>
      <c r="ASQ123" s="49"/>
      <c r="ASR123" s="49"/>
      <c r="ASS123" s="49"/>
      <c r="AST123" s="49"/>
      <c r="ASU123" s="49"/>
      <c r="ASV123" s="49"/>
      <c r="ASW123" s="49"/>
      <c r="ASX123" s="49"/>
      <c r="ASY123" s="49"/>
      <c r="ASZ123" s="49"/>
      <c r="ATA123" s="49"/>
      <c r="ATB123" s="49"/>
      <c r="ATC123" s="49"/>
      <c r="ATD123" s="49"/>
      <c r="ATE123" s="49"/>
      <c r="ATF123" s="49"/>
      <c r="ATG123" s="49"/>
      <c r="ATH123" s="49"/>
      <c r="ATI123" s="49"/>
      <c r="ATJ123" s="49"/>
      <c r="ATK123" s="49"/>
      <c r="ATL123" s="49"/>
      <c r="ATM123" s="49"/>
      <c r="ATN123" s="49"/>
      <c r="ATO123" s="49"/>
      <c r="ATP123" s="49"/>
      <c r="ATQ123" s="49"/>
      <c r="ATR123" s="49"/>
      <c r="ATS123" s="49"/>
      <c r="ATT123" s="49"/>
      <c r="ATU123" s="49"/>
      <c r="ATV123" s="49"/>
      <c r="ATW123" s="49"/>
      <c r="ATX123" s="49"/>
      <c r="ATY123" s="49"/>
      <c r="ATZ123" s="49"/>
      <c r="AUA123" s="49"/>
      <c r="AUB123" s="49"/>
      <c r="AUC123" s="49"/>
      <c r="AUD123" s="49"/>
      <c r="AUE123" s="49"/>
      <c r="AUF123" s="49"/>
      <c r="AUG123" s="49"/>
      <c r="AUH123" s="49"/>
      <c r="AUI123" s="49"/>
      <c r="AUJ123" s="49"/>
      <c r="AUK123" s="49"/>
      <c r="AUL123" s="49"/>
      <c r="AUM123" s="49"/>
      <c r="AUN123" s="49"/>
      <c r="AUO123" s="49"/>
      <c r="AUP123" s="49"/>
      <c r="AUQ123" s="49"/>
      <c r="AUR123" s="49"/>
      <c r="AUS123" s="49"/>
      <c r="AUT123" s="49"/>
      <c r="AUU123" s="49"/>
      <c r="AUV123" s="49"/>
      <c r="AUW123" s="49"/>
      <c r="AUX123" s="49"/>
      <c r="AUY123" s="49"/>
      <c r="AUZ123" s="49"/>
      <c r="AVA123" s="49"/>
      <c r="AVB123" s="49"/>
      <c r="AVC123" s="49"/>
      <c r="AVD123" s="49"/>
      <c r="AVE123" s="49"/>
      <c r="AVF123" s="49"/>
      <c r="AVG123" s="49"/>
      <c r="AVH123" s="49"/>
      <c r="AVI123" s="49"/>
      <c r="AVJ123" s="49"/>
      <c r="AVK123" s="49"/>
      <c r="AVL123" s="49"/>
      <c r="AVM123" s="49"/>
      <c r="AVN123" s="49"/>
      <c r="AVO123" s="49"/>
      <c r="AVP123" s="49"/>
      <c r="AVQ123" s="49"/>
      <c r="AVR123" s="49"/>
      <c r="AVS123" s="49"/>
      <c r="AVT123" s="49"/>
      <c r="AVU123" s="49"/>
      <c r="AVV123" s="49"/>
      <c r="AVW123" s="49"/>
      <c r="AVX123" s="49"/>
      <c r="AVY123" s="49"/>
      <c r="AVZ123" s="49"/>
      <c r="AWA123" s="49"/>
      <c r="AWB123" s="49"/>
      <c r="AWC123" s="49"/>
      <c r="AWD123" s="49"/>
      <c r="AWE123" s="49"/>
      <c r="AWF123" s="49"/>
      <c r="AWG123" s="49"/>
      <c r="AWH123" s="49"/>
      <c r="AWI123" s="49"/>
      <c r="AWJ123" s="49"/>
      <c r="AWK123" s="49"/>
      <c r="AWL123" s="49"/>
      <c r="AWM123" s="49"/>
      <c r="AWN123" s="49"/>
      <c r="AWO123" s="49"/>
      <c r="AWP123" s="49"/>
      <c r="AWQ123" s="49"/>
      <c r="AWR123" s="49"/>
      <c r="AWS123" s="49"/>
      <c r="AWT123" s="49"/>
      <c r="AWU123" s="49"/>
      <c r="AWV123" s="49"/>
      <c r="AWW123" s="49"/>
      <c r="AWX123" s="49"/>
      <c r="AWY123" s="49"/>
      <c r="AWZ123" s="49"/>
      <c r="AXA123" s="49"/>
      <c r="AXB123" s="49"/>
      <c r="AXC123" s="49"/>
      <c r="AXD123" s="49"/>
      <c r="AXE123" s="49"/>
      <c r="AXF123" s="49"/>
      <c r="AXG123" s="49"/>
      <c r="AXH123" s="49"/>
      <c r="AXI123" s="49"/>
      <c r="AXJ123" s="49"/>
      <c r="AXK123" s="49"/>
      <c r="AXL123" s="49"/>
      <c r="AXM123" s="49"/>
      <c r="AXN123" s="49"/>
      <c r="AXO123" s="49"/>
      <c r="AXP123" s="49"/>
      <c r="AXQ123" s="49"/>
      <c r="AXR123" s="49"/>
      <c r="AXS123" s="49"/>
      <c r="AXT123" s="49"/>
      <c r="AXU123" s="49"/>
      <c r="AXV123" s="49"/>
      <c r="AXW123" s="49"/>
      <c r="AXX123" s="49"/>
      <c r="AXY123" s="49"/>
      <c r="AXZ123" s="49"/>
      <c r="AYA123" s="49"/>
      <c r="AYB123" s="49"/>
      <c r="AYC123" s="49"/>
      <c r="AYD123" s="49"/>
      <c r="AYE123" s="49"/>
      <c r="AYF123" s="49"/>
      <c r="AYG123" s="49"/>
      <c r="AYH123" s="49"/>
      <c r="AYI123" s="49"/>
      <c r="AYJ123" s="49"/>
      <c r="AYK123" s="49"/>
      <c r="AYL123" s="49"/>
      <c r="AYM123" s="49"/>
      <c r="AYN123" s="49"/>
      <c r="AYO123" s="49"/>
      <c r="AYP123" s="49"/>
      <c r="AYQ123" s="49"/>
      <c r="AYR123" s="49"/>
      <c r="AYS123" s="49"/>
      <c r="AYT123" s="49"/>
      <c r="AYU123" s="49"/>
      <c r="AYV123" s="49"/>
      <c r="AYW123" s="49"/>
      <c r="AYX123" s="49"/>
      <c r="AYY123" s="49"/>
      <c r="AYZ123" s="49"/>
      <c r="AZA123" s="49"/>
      <c r="AZB123" s="49"/>
      <c r="AZC123" s="49"/>
      <c r="AZD123" s="49"/>
      <c r="AZE123" s="49"/>
      <c r="AZF123" s="49"/>
      <c r="AZG123" s="49"/>
      <c r="AZH123" s="49"/>
      <c r="AZI123" s="49"/>
      <c r="AZJ123" s="49"/>
      <c r="AZK123" s="49"/>
      <c r="AZL123" s="49"/>
      <c r="AZM123" s="49"/>
      <c r="AZN123" s="49"/>
      <c r="AZO123" s="49"/>
      <c r="AZP123" s="49"/>
      <c r="AZQ123" s="49"/>
      <c r="AZR123" s="49"/>
      <c r="AZS123" s="49"/>
      <c r="AZT123" s="49"/>
      <c r="AZU123" s="49"/>
      <c r="AZV123" s="49"/>
      <c r="AZW123" s="49"/>
      <c r="AZX123" s="49"/>
      <c r="AZY123" s="49"/>
      <c r="AZZ123" s="49"/>
      <c r="BAA123" s="49"/>
      <c r="BAB123" s="49"/>
      <c r="BAC123" s="49"/>
      <c r="BAD123" s="49"/>
      <c r="BAE123" s="49"/>
      <c r="BAF123" s="49"/>
      <c r="BAG123" s="49"/>
      <c r="BAH123" s="49"/>
      <c r="BAI123" s="49"/>
      <c r="BAJ123" s="49"/>
      <c r="BAK123" s="49"/>
      <c r="BAL123" s="49"/>
      <c r="BAM123" s="49"/>
      <c r="BAN123" s="49"/>
      <c r="BAO123" s="49"/>
      <c r="BAP123" s="49"/>
      <c r="BAQ123" s="49"/>
      <c r="BAR123" s="49"/>
      <c r="BAS123" s="49"/>
      <c r="BAT123" s="49"/>
      <c r="BAU123" s="49"/>
      <c r="BAV123" s="49"/>
      <c r="BAW123" s="49"/>
      <c r="BAX123" s="49"/>
      <c r="BAY123" s="49"/>
      <c r="BAZ123" s="49"/>
      <c r="BBA123" s="49"/>
      <c r="BBB123" s="49"/>
      <c r="BBC123" s="49"/>
      <c r="BBD123" s="49"/>
      <c r="BBE123" s="49"/>
      <c r="BBF123" s="49"/>
      <c r="BBG123" s="49"/>
      <c r="BBH123" s="49"/>
      <c r="BBI123" s="49"/>
      <c r="BBJ123" s="49"/>
      <c r="BBK123" s="49"/>
      <c r="BBL123" s="49"/>
      <c r="BBM123" s="49"/>
      <c r="BBN123" s="49"/>
      <c r="BBO123" s="49"/>
      <c r="BBP123" s="49"/>
      <c r="BBQ123" s="49"/>
      <c r="BBR123" s="49"/>
      <c r="BBS123" s="49"/>
      <c r="BBT123" s="49"/>
      <c r="BBU123" s="49"/>
      <c r="BBV123" s="49"/>
      <c r="BBW123" s="49"/>
      <c r="BBX123" s="49"/>
      <c r="BBY123" s="49"/>
      <c r="BBZ123" s="49"/>
      <c r="BCA123" s="49"/>
      <c r="BCB123" s="49"/>
      <c r="BCC123" s="49"/>
      <c r="BCD123" s="49"/>
      <c r="BCE123" s="49"/>
      <c r="BCF123" s="49"/>
      <c r="BCG123" s="49"/>
      <c r="BCH123" s="49"/>
      <c r="BCI123" s="49"/>
      <c r="BCJ123" s="49"/>
      <c r="BCK123" s="49"/>
      <c r="BCL123" s="49"/>
      <c r="BCM123" s="49"/>
      <c r="BCN123" s="49"/>
      <c r="BCO123" s="49"/>
      <c r="BCP123" s="49"/>
      <c r="BCQ123" s="49"/>
      <c r="BCR123" s="49"/>
      <c r="BCS123" s="49"/>
      <c r="BCT123" s="49"/>
      <c r="BCU123" s="49"/>
      <c r="BCV123" s="49"/>
      <c r="BCW123" s="49"/>
      <c r="BCX123" s="49"/>
      <c r="BCY123" s="49"/>
      <c r="BCZ123" s="49"/>
      <c r="BDA123" s="49"/>
      <c r="BDB123" s="49"/>
      <c r="BDC123" s="49"/>
      <c r="BDD123" s="49"/>
      <c r="BDE123" s="49"/>
      <c r="BDF123" s="49"/>
      <c r="BDG123" s="49"/>
      <c r="BDH123" s="49"/>
      <c r="BDI123" s="49"/>
      <c r="BDJ123" s="49"/>
      <c r="BDK123" s="49"/>
      <c r="BDL123" s="49"/>
      <c r="BDM123" s="49"/>
      <c r="BDN123" s="49"/>
      <c r="BDO123" s="49"/>
      <c r="BDP123" s="49"/>
      <c r="BDQ123" s="49"/>
      <c r="BDR123" s="49"/>
      <c r="BDS123" s="49"/>
      <c r="BDT123" s="49"/>
      <c r="BDU123" s="49"/>
      <c r="BDV123" s="49"/>
      <c r="BDW123" s="49"/>
      <c r="BDX123" s="49"/>
      <c r="BDY123" s="49"/>
      <c r="BDZ123" s="49"/>
      <c r="BEA123" s="49"/>
      <c r="BEB123" s="49"/>
      <c r="BEC123" s="49"/>
      <c r="BED123" s="49"/>
      <c r="BEE123" s="49"/>
      <c r="BEF123" s="49"/>
      <c r="BEG123" s="49"/>
      <c r="BEH123" s="49"/>
      <c r="BEI123" s="49"/>
      <c r="BEJ123" s="49"/>
      <c r="BEK123" s="49"/>
      <c r="BEL123" s="49"/>
      <c r="BEM123" s="49"/>
      <c r="BEN123" s="49"/>
      <c r="BEO123" s="49"/>
      <c r="BEP123" s="49"/>
      <c r="BEQ123" s="49"/>
      <c r="BER123" s="49"/>
      <c r="BES123" s="49"/>
      <c r="BET123" s="49"/>
      <c r="BEU123" s="49"/>
      <c r="BEV123" s="49"/>
      <c r="BEW123" s="49"/>
      <c r="BEX123" s="49"/>
      <c r="BEY123" s="49"/>
      <c r="BEZ123" s="49"/>
      <c r="BFA123" s="49"/>
      <c r="BFB123" s="49"/>
      <c r="BFC123" s="49"/>
      <c r="BFD123" s="49"/>
      <c r="BFE123" s="49"/>
      <c r="BFF123" s="49"/>
      <c r="BFG123" s="49"/>
      <c r="BFH123" s="49"/>
      <c r="BFI123" s="49"/>
      <c r="BFJ123" s="49"/>
      <c r="BFK123" s="49"/>
      <c r="BFL123" s="49"/>
      <c r="BFM123" s="49"/>
      <c r="BFN123" s="49"/>
      <c r="BFO123" s="49"/>
      <c r="BFP123" s="49"/>
      <c r="BFQ123" s="49"/>
      <c r="BFR123" s="49"/>
      <c r="BFS123" s="49"/>
      <c r="BFT123" s="49"/>
      <c r="BFU123" s="49"/>
      <c r="BFV123" s="49"/>
      <c r="BFW123" s="49"/>
      <c r="BFX123" s="49"/>
      <c r="BFY123" s="49"/>
      <c r="BFZ123" s="49"/>
      <c r="BGA123" s="49"/>
      <c r="BGB123" s="49"/>
      <c r="BGC123" s="49"/>
      <c r="BGD123" s="49"/>
      <c r="BGE123" s="49"/>
      <c r="BGF123" s="49"/>
      <c r="BGG123" s="49"/>
      <c r="BGH123" s="49"/>
      <c r="BGI123" s="49"/>
      <c r="BGJ123" s="49"/>
      <c r="BGK123" s="49"/>
      <c r="BGL123" s="49"/>
      <c r="BGM123" s="49"/>
      <c r="BGN123" s="49"/>
      <c r="BGO123" s="49"/>
      <c r="BGP123" s="49"/>
      <c r="BGQ123" s="49"/>
      <c r="BGR123" s="49"/>
      <c r="BGS123" s="49"/>
      <c r="BGT123" s="49"/>
      <c r="BGU123" s="49"/>
      <c r="BGV123" s="49"/>
      <c r="BGW123" s="49"/>
      <c r="BGX123" s="49"/>
      <c r="BGY123" s="49"/>
      <c r="BGZ123" s="49"/>
      <c r="BHA123" s="49"/>
      <c r="BHB123" s="49"/>
      <c r="BHC123" s="49"/>
      <c r="BHD123" s="49"/>
      <c r="BHE123" s="49"/>
      <c r="BHF123" s="49"/>
      <c r="BHG123" s="49"/>
      <c r="BHH123" s="49"/>
      <c r="BHI123" s="49"/>
      <c r="BHJ123" s="49"/>
      <c r="BHK123" s="49"/>
      <c r="BHL123" s="49"/>
      <c r="BHM123" s="49"/>
      <c r="BHN123" s="49"/>
      <c r="BHO123" s="49"/>
      <c r="BHP123" s="49"/>
      <c r="BHQ123" s="49"/>
      <c r="BHR123" s="49"/>
      <c r="BHS123" s="49"/>
      <c r="BHT123" s="49"/>
      <c r="BHU123" s="49"/>
      <c r="BHV123" s="49"/>
      <c r="BHW123" s="49"/>
      <c r="BHX123" s="49"/>
      <c r="BHY123" s="49"/>
      <c r="BHZ123" s="49"/>
      <c r="BIA123" s="49"/>
      <c r="BIB123" s="49"/>
      <c r="BIC123" s="49"/>
      <c r="BID123" s="49"/>
      <c r="BIE123" s="49"/>
      <c r="BIF123" s="49"/>
      <c r="BIG123" s="49"/>
      <c r="BIH123" s="49"/>
      <c r="BII123" s="49"/>
      <c r="BIJ123" s="49"/>
      <c r="BIK123" s="49"/>
      <c r="BIL123" s="49"/>
      <c r="BIM123" s="49"/>
      <c r="BIN123" s="49"/>
      <c r="BIO123" s="49"/>
      <c r="BIP123" s="49"/>
      <c r="BIQ123" s="49"/>
      <c r="BIR123" s="49"/>
      <c r="BIS123" s="49"/>
      <c r="BIT123" s="49"/>
      <c r="BIU123" s="49"/>
      <c r="BIV123" s="49"/>
      <c r="BIW123" s="49"/>
      <c r="BIX123" s="49"/>
      <c r="BIY123" s="49"/>
      <c r="BIZ123" s="49"/>
      <c r="BJA123" s="49"/>
      <c r="BJB123" s="49"/>
      <c r="BJC123" s="49"/>
      <c r="BJD123" s="49"/>
      <c r="BJE123" s="49"/>
      <c r="BJF123" s="49"/>
      <c r="BJG123" s="49"/>
      <c r="BJH123" s="49"/>
      <c r="BJI123" s="49"/>
      <c r="BJJ123" s="49"/>
      <c r="BJK123" s="49"/>
      <c r="BJL123" s="49"/>
      <c r="BJM123" s="49"/>
      <c r="BJN123" s="49"/>
      <c r="BJO123" s="49"/>
      <c r="BJP123" s="49"/>
      <c r="BJQ123" s="49"/>
      <c r="BJR123" s="49"/>
      <c r="BJS123" s="49"/>
      <c r="BJT123" s="49"/>
      <c r="BJU123" s="49"/>
      <c r="BJV123" s="49"/>
      <c r="BJW123" s="49"/>
      <c r="BJX123" s="49"/>
      <c r="BJY123" s="49"/>
      <c r="BJZ123" s="49"/>
      <c r="BKA123" s="49"/>
      <c r="BKB123" s="49"/>
      <c r="BKC123" s="49"/>
      <c r="BKD123" s="49"/>
      <c r="BKE123" s="49"/>
      <c r="BKF123" s="49"/>
      <c r="BKG123" s="49"/>
      <c r="BKH123" s="49"/>
      <c r="BKI123" s="49"/>
      <c r="BKJ123" s="49"/>
      <c r="BKK123" s="49"/>
      <c r="BKL123" s="49"/>
      <c r="BKM123" s="49"/>
      <c r="BKN123" s="49"/>
      <c r="BKO123" s="49"/>
      <c r="BKP123" s="49"/>
      <c r="BKQ123" s="49"/>
      <c r="BKR123" s="49"/>
      <c r="BKS123" s="49"/>
      <c r="BKT123" s="49"/>
      <c r="BKU123" s="49"/>
      <c r="BKV123" s="49"/>
      <c r="BKW123" s="49"/>
      <c r="BKX123" s="49"/>
      <c r="BKY123" s="49"/>
      <c r="BKZ123" s="49"/>
      <c r="BLA123" s="49"/>
      <c r="BLB123" s="49"/>
      <c r="BLC123" s="49"/>
      <c r="BLD123" s="49"/>
      <c r="BLE123" s="49"/>
      <c r="BLF123" s="49"/>
      <c r="BLG123" s="49"/>
      <c r="BLH123" s="49"/>
      <c r="BLI123" s="49"/>
      <c r="BLJ123" s="49"/>
      <c r="BLK123" s="49"/>
      <c r="BLL123" s="49"/>
      <c r="BLM123" s="49"/>
      <c r="BLN123" s="49"/>
      <c r="BLO123" s="49"/>
      <c r="BLP123" s="49"/>
      <c r="BLQ123" s="49"/>
      <c r="BLR123" s="49"/>
      <c r="BLS123" s="49"/>
      <c r="BLT123" s="49"/>
      <c r="BLU123" s="49"/>
      <c r="BLV123" s="49"/>
      <c r="BLW123" s="49"/>
      <c r="BLX123" s="49"/>
      <c r="BLY123" s="49"/>
      <c r="BLZ123" s="49"/>
      <c r="BMA123" s="49"/>
      <c r="BMB123" s="49"/>
      <c r="BMC123" s="49"/>
      <c r="BMD123" s="49"/>
      <c r="BME123" s="49"/>
      <c r="BMF123" s="49"/>
      <c r="BMG123" s="49"/>
      <c r="BMH123" s="49"/>
      <c r="BMI123" s="49"/>
      <c r="BMJ123" s="49"/>
      <c r="BMK123" s="49"/>
      <c r="BML123" s="49"/>
      <c r="BMM123" s="49"/>
      <c r="BMN123" s="49"/>
      <c r="BMO123" s="49"/>
      <c r="BMP123" s="49"/>
      <c r="BMQ123" s="49"/>
      <c r="BMR123" s="49"/>
      <c r="BMS123" s="49"/>
      <c r="BMT123" s="49"/>
      <c r="BMU123" s="49"/>
      <c r="BMV123" s="49"/>
      <c r="BMW123" s="49"/>
      <c r="BMX123" s="49"/>
      <c r="BMY123" s="49"/>
      <c r="BMZ123" s="49"/>
      <c r="BNA123" s="49"/>
      <c r="BNB123" s="49"/>
      <c r="BNC123" s="49"/>
      <c r="BND123" s="49"/>
      <c r="BNE123" s="49"/>
      <c r="BNF123" s="49"/>
      <c r="BNG123" s="49"/>
      <c r="BNH123" s="49"/>
      <c r="BNI123" s="49"/>
      <c r="BNJ123" s="49"/>
      <c r="BNK123" s="49"/>
      <c r="BNL123" s="49"/>
      <c r="BNM123" s="49"/>
      <c r="BNN123" s="49"/>
      <c r="BNO123" s="49"/>
      <c r="BNP123" s="49"/>
      <c r="BNQ123" s="49"/>
      <c r="BNR123" s="49"/>
      <c r="BNS123" s="49"/>
      <c r="BNT123" s="49"/>
      <c r="BNU123" s="49"/>
      <c r="BNV123" s="49"/>
      <c r="BNW123" s="49"/>
      <c r="BNX123" s="49"/>
      <c r="BNY123" s="49"/>
      <c r="BNZ123" s="49"/>
      <c r="BOA123" s="49"/>
      <c r="BOB123" s="49"/>
      <c r="BOC123" s="49"/>
      <c r="BOD123" s="49"/>
      <c r="BOE123" s="49"/>
      <c r="BOF123" s="49"/>
      <c r="BOG123" s="49"/>
      <c r="BOH123" s="49"/>
      <c r="BOI123" s="49"/>
      <c r="BOJ123" s="49"/>
      <c r="BOK123" s="49"/>
      <c r="BOL123" s="49"/>
      <c r="BOM123" s="49"/>
      <c r="BON123" s="49"/>
      <c r="BOO123" s="49"/>
      <c r="BOP123" s="49"/>
      <c r="BOQ123" s="49"/>
      <c r="BOR123" s="49"/>
      <c r="BOS123" s="49"/>
      <c r="BOT123" s="49"/>
      <c r="BOU123" s="49"/>
      <c r="BOV123" s="49"/>
      <c r="BOW123" s="49"/>
      <c r="BOX123" s="49"/>
      <c r="BOY123" s="49"/>
      <c r="BOZ123" s="49"/>
      <c r="BPA123" s="49"/>
      <c r="BPB123" s="49"/>
      <c r="BPC123" s="49"/>
      <c r="BPD123" s="49"/>
      <c r="BPE123" s="49"/>
      <c r="BPF123" s="49"/>
      <c r="BPG123" s="49"/>
      <c r="BPH123" s="49"/>
      <c r="BPI123" s="49"/>
      <c r="BPJ123" s="49"/>
      <c r="BPK123" s="49"/>
      <c r="BPL123" s="49"/>
      <c r="BPM123" s="49"/>
      <c r="BPN123" s="49"/>
      <c r="BPO123" s="49"/>
      <c r="BPP123" s="49"/>
      <c r="BPQ123" s="49"/>
      <c r="BPR123" s="49"/>
      <c r="BPS123" s="49"/>
      <c r="BPT123" s="49"/>
      <c r="BPU123" s="49"/>
      <c r="BPV123" s="49"/>
      <c r="BPW123" s="49"/>
      <c r="BPX123" s="49"/>
      <c r="BPY123" s="49"/>
      <c r="BPZ123" s="49"/>
      <c r="BQA123" s="49"/>
      <c r="BQB123" s="49"/>
      <c r="BQC123" s="49"/>
      <c r="BQD123" s="49"/>
      <c r="BQE123" s="49"/>
      <c r="BQF123" s="49"/>
      <c r="BQG123" s="49"/>
      <c r="BQH123" s="49"/>
      <c r="BQI123" s="49"/>
      <c r="BQJ123" s="49"/>
      <c r="BQK123" s="49"/>
      <c r="BQL123" s="49"/>
      <c r="BQM123" s="49"/>
      <c r="BQN123" s="49"/>
      <c r="BQO123" s="49"/>
      <c r="BQP123" s="49"/>
      <c r="BQQ123" s="49"/>
      <c r="BQR123" s="49"/>
      <c r="BQS123" s="49"/>
      <c r="BQT123" s="49"/>
      <c r="BQU123" s="49"/>
      <c r="BQV123" s="49"/>
      <c r="BQW123" s="49"/>
      <c r="BQX123" s="49"/>
      <c r="BQY123" s="49"/>
      <c r="BQZ123" s="49"/>
      <c r="BRA123" s="49"/>
      <c r="BRB123" s="49"/>
      <c r="BRC123" s="49"/>
      <c r="BRD123" s="49"/>
      <c r="BRE123" s="49"/>
      <c r="BRF123" s="49"/>
      <c r="BRG123" s="49"/>
      <c r="BRH123" s="49"/>
      <c r="BRI123" s="49"/>
      <c r="BRJ123" s="49"/>
      <c r="BRK123" s="49"/>
      <c r="BRL123" s="49"/>
      <c r="BRM123" s="49"/>
      <c r="BRN123" s="49"/>
      <c r="BRO123" s="49"/>
      <c r="BRP123" s="49"/>
      <c r="BRQ123" s="49"/>
      <c r="BRR123" s="49"/>
      <c r="BRS123" s="49"/>
      <c r="BRT123" s="49"/>
      <c r="BRU123" s="49"/>
      <c r="BRV123" s="49"/>
      <c r="BRW123" s="49"/>
      <c r="BRX123" s="49"/>
      <c r="BRY123" s="49"/>
      <c r="BRZ123" s="49"/>
      <c r="BSA123" s="49"/>
      <c r="BSB123" s="49"/>
      <c r="BSC123" s="49"/>
      <c r="BSD123" s="49"/>
      <c r="BSE123" s="49"/>
      <c r="BSF123" s="49"/>
      <c r="BSG123" s="49"/>
      <c r="BSH123" s="49"/>
      <c r="BSI123" s="49"/>
      <c r="BSJ123" s="49"/>
      <c r="BSK123" s="49"/>
      <c r="BSL123" s="49"/>
      <c r="BSM123" s="49"/>
      <c r="BSN123" s="49"/>
      <c r="BSO123" s="49"/>
      <c r="BSP123" s="49"/>
      <c r="BSQ123" s="49"/>
      <c r="BSR123" s="49"/>
      <c r="BSS123" s="49"/>
      <c r="BST123" s="49"/>
      <c r="BSU123" s="49"/>
      <c r="BSV123" s="49"/>
      <c r="BSW123" s="49"/>
      <c r="BSX123" s="49"/>
      <c r="BSY123" s="49"/>
      <c r="BSZ123" s="49"/>
      <c r="BTA123" s="49"/>
      <c r="BTB123" s="49"/>
      <c r="BTC123" s="49"/>
      <c r="BTD123" s="49"/>
      <c r="BTE123" s="49"/>
      <c r="BTF123" s="49"/>
      <c r="BTG123" s="49"/>
      <c r="BTH123" s="49"/>
      <c r="BTI123" s="49"/>
      <c r="BTJ123" s="49"/>
      <c r="BTK123" s="49"/>
      <c r="BTL123" s="49"/>
      <c r="BTM123" s="49"/>
      <c r="BTN123" s="49"/>
      <c r="BTO123" s="49"/>
      <c r="BTP123" s="49"/>
      <c r="BTQ123" s="49"/>
      <c r="BTR123" s="49"/>
      <c r="BTS123" s="49"/>
      <c r="BTT123" s="49"/>
      <c r="BTU123" s="49"/>
      <c r="BTV123" s="49"/>
      <c r="BTW123" s="49"/>
      <c r="BTX123" s="49"/>
      <c r="BTY123" s="49"/>
      <c r="BTZ123" s="49"/>
      <c r="BUA123" s="49"/>
      <c r="BUB123" s="49"/>
      <c r="BUC123" s="49"/>
      <c r="BUD123" s="49"/>
      <c r="BUE123" s="49"/>
      <c r="BUF123" s="49"/>
      <c r="BUG123" s="49"/>
      <c r="BUH123" s="49"/>
      <c r="BUI123" s="49"/>
      <c r="BUJ123" s="49"/>
      <c r="BUK123" s="49"/>
      <c r="BUL123" s="49"/>
      <c r="BUM123" s="49"/>
      <c r="BUN123" s="49"/>
      <c r="BUO123" s="49"/>
      <c r="BUP123" s="49"/>
      <c r="BUQ123" s="49"/>
      <c r="BUR123" s="49"/>
      <c r="BUS123" s="49"/>
      <c r="BUT123" s="49"/>
      <c r="BUU123" s="49"/>
      <c r="BUV123" s="49"/>
      <c r="BUW123" s="49"/>
      <c r="BUX123" s="49"/>
      <c r="BUY123" s="49"/>
      <c r="BUZ123" s="49"/>
      <c r="BVA123" s="49"/>
      <c r="BVB123" s="49"/>
      <c r="BVC123" s="49"/>
      <c r="BVD123" s="49"/>
      <c r="BVE123" s="49"/>
      <c r="BVF123" s="49"/>
      <c r="BVG123" s="49"/>
      <c r="BVH123" s="49"/>
      <c r="BVI123" s="49"/>
      <c r="BVJ123" s="49"/>
      <c r="BVK123" s="49"/>
      <c r="BVL123" s="49"/>
      <c r="BVM123" s="49"/>
      <c r="BVN123" s="49"/>
      <c r="BVO123" s="49"/>
      <c r="BVP123" s="49"/>
      <c r="BVQ123" s="49"/>
      <c r="BVR123" s="49"/>
      <c r="BVS123" s="49"/>
      <c r="BVT123" s="49"/>
      <c r="BVU123" s="49"/>
      <c r="BVV123" s="49"/>
      <c r="BVW123" s="49"/>
      <c r="BVX123" s="49"/>
      <c r="BVY123" s="49"/>
      <c r="BVZ123" s="49"/>
      <c r="BWA123" s="49"/>
      <c r="BWB123" s="49"/>
      <c r="BWC123" s="49"/>
      <c r="BWD123" s="49"/>
      <c r="BWE123" s="49"/>
      <c r="BWF123" s="49"/>
      <c r="BWG123" s="49"/>
      <c r="BWH123" s="49"/>
      <c r="BWI123" s="49"/>
      <c r="BWJ123" s="49"/>
      <c r="BWK123" s="49"/>
      <c r="BWL123" s="49"/>
      <c r="BWM123" s="49"/>
      <c r="BWN123" s="49"/>
      <c r="BWO123" s="49"/>
      <c r="BWP123" s="49"/>
      <c r="BWQ123" s="49"/>
      <c r="BWR123" s="49"/>
      <c r="BWS123" s="49"/>
      <c r="BWT123" s="49"/>
      <c r="BWU123" s="49"/>
      <c r="BWV123" s="49"/>
      <c r="BWW123" s="49"/>
      <c r="BWX123" s="49"/>
      <c r="BWY123" s="49"/>
      <c r="BWZ123" s="49"/>
      <c r="BXA123" s="49"/>
      <c r="BXB123" s="49"/>
      <c r="BXC123" s="49"/>
      <c r="BXD123" s="49"/>
      <c r="BXE123" s="49"/>
      <c r="BXF123" s="49"/>
      <c r="BXG123" s="49"/>
      <c r="BXH123" s="49"/>
      <c r="BXI123" s="49"/>
      <c r="BXJ123" s="49"/>
      <c r="BXK123" s="49"/>
      <c r="BXL123" s="49"/>
      <c r="BXM123" s="49"/>
      <c r="BXN123" s="49"/>
      <c r="BXO123" s="49"/>
      <c r="BXP123" s="49"/>
      <c r="BXQ123" s="49"/>
      <c r="BXR123" s="49"/>
      <c r="BXS123" s="49"/>
      <c r="BXT123" s="49"/>
      <c r="BXU123" s="49"/>
      <c r="BXV123" s="49"/>
      <c r="BXW123" s="49"/>
      <c r="BXX123" s="49"/>
      <c r="BXY123" s="49"/>
      <c r="BXZ123" s="49"/>
      <c r="BYA123" s="49"/>
      <c r="BYB123" s="49"/>
      <c r="BYC123" s="49"/>
      <c r="BYD123" s="49"/>
      <c r="BYE123" s="49"/>
      <c r="BYF123" s="49"/>
      <c r="BYG123" s="49"/>
      <c r="BYH123" s="49"/>
      <c r="BYI123" s="49"/>
      <c r="BYJ123" s="49"/>
      <c r="BYK123" s="49"/>
      <c r="BYL123" s="49"/>
      <c r="BYM123" s="49"/>
      <c r="BYN123" s="49"/>
      <c r="BYO123" s="49"/>
      <c r="BYP123" s="49"/>
      <c r="BYQ123" s="49"/>
      <c r="BYR123" s="49"/>
      <c r="BYS123" s="49"/>
      <c r="BYT123" s="49"/>
      <c r="BYU123" s="49"/>
      <c r="BYV123" s="49"/>
      <c r="BYW123" s="49"/>
      <c r="BYX123" s="49"/>
      <c r="BYY123" s="49"/>
      <c r="BYZ123" s="49"/>
      <c r="BZA123" s="49"/>
      <c r="BZB123" s="49"/>
      <c r="BZC123" s="49"/>
      <c r="BZD123" s="49"/>
      <c r="BZE123" s="49"/>
      <c r="BZF123" s="49"/>
      <c r="BZG123" s="49"/>
      <c r="BZH123" s="49"/>
      <c r="BZI123" s="49"/>
      <c r="BZJ123" s="49"/>
      <c r="BZK123" s="49"/>
      <c r="BZL123" s="49"/>
      <c r="BZM123" s="49"/>
      <c r="BZN123" s="49"/>
      <c r="BZO123" s="49"/>
      <c r="BZP123" s="49"/>
      <c r="BZQ123" s="49"/>
      <c r="BZR123" s="49"/>
      <c r="BZS123" s="49"/>
      <c r="BZT123" s="49"/>
      <c r="BZU123" s="49"/>
      <c r="BZV123" s="49"/>
      <c r="BZW123" s="49"/>
      <c r="BZX123" s="49"/>
      <c r="BZY123" s="49"/>
      <c r="BZZ123" s="49"/>
      <c r="CAA123" s="49"/>
      <c r="CAB123" s="49"/>
      <c r="CAC123" s="49"/>
      <c r="CAD123" s="49"/>
      <c r="CAE123" s="49"/>
      <c r="CAF123" s="49"/>
      <c r="CAG123" s="49"/>
      <c r="CAH123" s="49"/>
      <c r="CAI123" s="49"/>
      <c r="CAJ123" s="49"/>
      <c r="CAK123" s="49"/>
      <c r="CAL123" s="49"/>
      <c r="CAM123" s="49"/>
      <c r="CAN123" s="49"/>
      <c r="CAO123" s="49"/>
      <c r="CAP123" s="49"/>
      <c r="CAQ123" s="49"/>
      <c r="CAR123" s="49"/>
      <c r="CAS123" s="49"/>
      <c r="CAT123" s="49"/>
      <c r="CAU123" s="49"/>
      <c r="CAV123" s="49"/>
      <c r="CAW123" s="49"/>
      <c r="CAX123" s="49"/>
      <c r="CAY123" s="49"/>
      <c r="CAZ123" s="49"/>
      <c r="CBA123" s="49"/>
      <c r="CBB123" s="49"/>
      <c r="CBC123" s="49"/>
      <c r="CBD123" s="49"/>
      <c r="CBE123" s="49"/>
      <c r="CBF123" s="49"/>
      <c r="CBG123" s="49"/>
      <c r="CBH123" s="49"/>
      <c r="CBI123" s="49"/>
      <c r="CBJ123" s="49"/>
      <c r="CBK123" s="49"/>
      <c r="CBL123" s="49"/>
      <c r="CBM123" s="49"/>
      <c r="CBN123" s="49"/>
      <c r="CBO123" s="49"/>
      <c r="CBP123" s="49"/>
      <c r="CBQ123" s="49"/>
      <c r="CBR123" s="49"/>
      <c r="CBS123" s="49"/>
      <c r="CBT123" s="49"/>
      <c r="CBU123" s="49"/>
      <c r="CBV123" s="49"/>
      <c r="CBW123" s="49"/>
      <c r="CBX123" s="49"/>
      <c r="CBY123" s="49"/>
      <c r="CBZ123" s="49"/>
      <c r="CCA123" s="49"/>
      <c r="CCB123" s="49"/>
      <c r="CCC123" s="49"/>
      <c r="CCD123" s="49"/>
      <c r="CCE123" s="49"/>
      <c r="CCF123" s="49"/>
      <c r="CCG123" s="49"/>
      <c r="CCH123" s="49"/>
      <c r="CCI123" s="49"/>
      <c r="CCJ123" s="49"/>
      <c r="CCK123" s="49"/>
      <c r="CCL123" s="49"/>
      <c r="CCM123" s="49"/>
      <c r="CCN123" s="49"/>
      <c r="CCO123" s="49"/>
      <c r="CCP123" s="49"/>
      <c r="CCQ123" s="49"/>
      <c r="CCR123" s="49"/>
      <c r="CCS123" s="49"/>
      <c r="CCT123" s="49"/>
      <c r="CCU123" s="49"/>
      <c r="CCV123" s="49"/>
      <c r="CCW123" s="49"/>
      <c r="CCX123" s="49"/>
      <c r="CCY123" s="49"/>
      <c r="CCZ123" s="49"/>
      <c r="CDA123" s="49"/>
      <c r="CDB123" s="49"/>
      <c r="CDC123" s="49"/>
      <c r="CDD123" s="49"/>
      <c r="CDE123" s="49"/>
      <c r="CDF123" s="49"/>
      <c r="CDG123" s="49"/>
      <c r="CDH123" s="49"/>
      <c r="CDI123" s="49"/>
      <c r="CDJ123" s="49"/>
      <c r="CDK123" s="49"/>
      <c r="CDL123" s="49"/>
      <c r="CDM123" s="49"/>
      <c r="CDN123" s="49"/>
      <c r="CDO123" s="49"/>
      <c r="CDP123" s="49"/>
      <c r="CDQ123" s="49"/>
      <c r="CDR123" s="49"/>
      <c r="CDS123" s="49"/>
      <c r="CDT123" s="49"/>
      <c r="CDU123" s="49"/>
      <c r="CDV123" s="49"/>
      <c r="CDW123" s="49"/>
      <c r="CDX123" s="49"/>
      <c r="CDY123" s="49"/>
      <c r="CDZ123" s="49"/>
      <c r="CEA123" s="49"/>
      <c r="CEB123" s="49"/>
      <c r="CEC123" s="49"/>
      <c r="CED123" s="49"/>
      <c r="CEE123" s="49"/>
      <c r="CEF123" s="49"/>
      <c r="CEG123" s="49"/>
      <c r="CEH123" s="49"/>
      <c r="CEI123" s="49"/>
      <c r="CEJ123" s="49"/>
      <c r="CEK123" s="49"/>
      <c r="CEL123" s="49"/>
      <c r="CEM123" s="49"/>
      <c r="CEN123" s="49"/>
      <c r="CEO123" s="49"/>
      <c r="CEP123" s="49"/>
      <c r="CEQ123" s="49"/>
      <c r="CER123" s="49"/>
      <c r="CES123" s="49"/>
      <c r="CET123" s="49"/>
      <c r="CEU123" s="49"/>
      <c r="CEV123" s="49"/>
      <c r="CEW123" s="49"/>
      <c r="CEX123" s="49"/>
      <c r="CEY123" s="49"/>
      <c r="CEZ123" s="49"/>
      <c r="CFA123" s="49"/>
      <c r="CFB123" s="49"/>
      <c r="CFC123" s="49"/>
      <c r="CFD123" s="49"/>
      <c r="CFE123" s="49"/>
      <c r="CFF123" s="49"/>
      <c r="CFG123" s="49"/>
      <c r="CFH123" s="49"/>
      <c r="CFI123" s="49"/>
      <c r="CFJ123" s="49"/>
      <c r="CFK123" s="49"/>
      <c r="CFL123" s="49"/>
      <c r="CFM123" s="49"/>
      <c r="CFN123" s="49"/>
      <c r="CFO123" s="49"/>
      <c r="CFP123" s="49"/>
      <c r="CFQ123" s="49"/>
      <c r="CFR123" s="49"/>
      <c r="CFS123" s="49"/>
      <c r="CFT123" s="49"/>
      <c r="CFU123" s="49"/>
      <c r="CFV123" s="49"/>
      <c r="CFW123" s="49"/>
      <c r="CFX123" s="49"/>
      <c r="CFY123" s="49"/>
      <c r="CFZ123" s="49"/>
      <c r="CGA123" s="49"/>
      <c r="CGB123" s="49"/>
      <c r="CGC123" s="49"/>
      <c r="CGD123" s="49"/>
      <c r="CGE123" s="49"/>
      <c r="CGF123" s="49"/>
      <c r="CGG123" s="49"/>
      <c r="CGH123" s="49"/>
      <c r="CGI123" s="49"/>
      <c r="CGJ123" s="49"/>
      <c r="CGK123" s="49"/>
      <c r="CGL123" s="49"/>
      <c r="CGM123" s="49"/>
      <c r="CGN123" s="49"/>
      <c r="CGO123" s="49"/>
      <c r="CGP123" s="49"/>
      <c r="CGQ123" s="49"/>
      <c r="CGR123" s="49"/>
      <c r="CGS123" s="49"/>
      <c r="CGT123" s="49"/>
      <c r="CGU123" s="49"/>
      <c r="CGV123" s="49"/>
      <c r="CGW123" s="49"/>
      <c r="CGX123" s="49"/>
      <c r="CGY123" s="49"/>
      <c r="CGZ123" s="49"/>
      <c r="CHA123" s="49"/>
      <c r="CHB123" s="49"/>
      <c r="CHC123" s="49"/>
      <c r="CHD123" s="49"/>
      <c r="CHE123" s="49"/>
      <c r="CHF123" s="49"/>
      <c r="CHG123" s="49"/>
      <c r="CHH123" s="49"/>
      <c r="CHI123" s="49"/>
      <c r="CHJ123" s="49"/>
      <c r="CHK123" s="49"/>
      <c r="CHL123" s="49"/>
      <c r="CHM123" s="49"/>
      <c r="CHN123" s="49"/>
      <c r="CHO123" s="49"/>
      <c r="CHP123" s="49"/>
      <c r="CHQ123" s="49"/>
      <c r="CHR123" s="49"/>
      <c r="CHS123" s="49"/>
      <c r="CHT123" s="49"/>
      <c r="CHU123" s="49"/>
      <c r="CHV123" s="49"/>
      <c r="CHW123" s="49"/>
      <c r="CHX123" s="49"/>
      <c r="CHY123" s="49"/>
      <c r="CHZ123" s="49"/>
      <c r="CIA123" s="49"/>
      <c r="CIB123" s="49"/>
      <c r="CIC123" s="49"/>
      <c r="CID123" s="49"/>
      <c r="CIE123" s="49"/>
      <c r="CIF123" s="49"/>
      <c r="CIG123" s="49"/>
      <c r="CIH123" s="49"/>
      <c r="CII123" s="49"/>
      <c r="CIJ123" s="49"/>
      <c r="CIK123" s="49"/>
      <c r="CIL123" s="49"/>
      <c r="CIM123" s="49"/>
      <c r="CIN123" s="49"/>
      <c r="CIO123" s="49"/>
      <c r="CIP123" s="49"/>
      <c r="CIQ123" s="49"/>
      <c r="CIR123" s="49"/>
      <c r="CIS123" s="49"/>
      <c r="CIT123" s="49"/>
      <c r="CIU123" s="49"/>
      <c r="CIV123" s="49"/>
      <c r="CIW123" s="49"/>
      <c r="CIX123" s="49"/>
      <c r="CIY123" s="49"/>
      <c r="CIZ123" s="49"/>
      <c r="CJA123" s="49"/>
      <c r="CJB123" s="49"/>
      <c r="CJC123" s="49"/>
      <c r="CJD123" s="49"/>
      <c r="CJE123" s="49"/>
      <c r="CJF123" s="49"/>
      <c r="CJG123" s="49"/>
      <c r="CJH123" s="49"/>
      <c r="CJI123" s="49"/>
      <c r="CJJ123" s="49"/>
      <c r="CJK123" s="49"/>
      <c r="CJL123" s="49"/>
      <c r="CJM123" s="49"/>
      <c r="CJN123" s="49"/>
      <c r="CJO123" s="49"/>
      <c r="CJP123" s="49"/>
      <c r="CJQ123" s="49"/>
      <c r="CJR123" s="49"/>
      <c r="CJS123" s="49"/>
      <c r="CJT123" s="49"/>
      <c r="CJU123" s="49"/>
      <c r="CJV123" s="49"/>
      <c r="CJW123" s="49"/>
      <c r="CJX123" s="49"/>
      <c r="CJY123" s="49"/>
      <c r="CJZ123" s="49"/>
      <c r="CKA123" s="49"/>
      <c r="CKB123" s="49"/>
      <c r="CKC123" s="49"/>
      <c r="CKD123" s="49"/>
      <c r="CKE123" s="49"/>
      <c r="CKF123" s="49"/>
      <c r="CKG123" s="49"/>
      <c r="CKH123" s="49"/>
      <c r="CKI123" s="49"/>
      <c r="CKJ123" s="49"/>
      <c r="CKK123" s="49"/>
      <c r="CKL123" s="49"/>
      <c r="CKM123" s="49"/>
      <c r="CKN123" s="49"/>
      <c r="CKO123" s="49"/>
      <c r="CKP123" s="49"/>
      <c r="CKQ123" s="49"/>
      <c r="CKR123" s="49"/>
      <c r="CKS123" s="49"/>
      <c r="CKT123" s="49"/>
      <c r="CKU123" s="49"/>
      <c r="CKV123" s="49"/>
      <c r="CKW123" s="49"/>
      <c r="CKX123" s="49"/>
      <c r="CKY123" s="49"/>
      <c r="CKZ123" s="49"/>
      <c r="CLA123" s="49"/>
      <c r="CLB123" s="49"/>
      <c r="CLC123" s="49"/>
      <c r="CLD123" s="49"/>
      <c r="CLE123" s="49"/>
      <c r="CLF123" s="49"/>
      <c r="CLG123" s="49"/>
      <c r="CLH123" s="49"/>
      <c r="CLI123" s="49"/>
      <c r="CLJ123" s="49"/>
      <c r="CLK123" s="49"/>
      <c r="CLL123" s="49"/>
      <c r="CLM123" s="49"/>
      <c r="CLN123" s="49"/>
      <c r="CLO123" s="49"/>
      <c r="CLP123" s="49"/>
      <c r="CLQ123" s="49"/>
      <c r="CLR123" s="49"/>
      <c r="CLS123" s="49"/>
      <c r="CLT123" s="49"/>
      <c r="CLU123" s="49"/>
      <c r="CLV123" s="49"/>
      <c r="CLW123" s="49"/>
      <c r="CLX123" s="49"/>
      <c r="CLY123" s="49"/>
      <c r="CLZ123" s="49"/>
      <c r="CMA123" s="49"/>
      <c r="CMB123" s="49"/>
      <c r="CMC123" s="49"/>
      <c r="CMD123" s="49"/>
      <c r="CME123" s="49"/>
      <c r="CMF123" s="49"/>
      <c r="CMG123" s="49"/>
      <c r="CMH123" s="49"/>
      <c r="CMI123" s="49"/>
      <c r="CMJ123" s="49"/>
      <c r="CMK123" s="49"/>
      <c r="CML123" s="49"/>
      <c r="CMM123" s="49"/>
      <c r="CMN123" s="49"/>
      <c r="CMO123" s="49"/>
      <c r="CMP123" s="49"/>
      <c r="CMQ123" s="49"/>
      <c r="CMR123" s="49"/>
      <c r="CMS123" s="49"/>
      <c r="CMT123" s="49"/>
      <c r="CMU123" s="49"/>
      <c r="CMV123" s="49"/>
      <c r="CMW123" s="49"/>
      <c r="CMX123" s="49"/>
      <c r="CMY123" s="49"/>
      <c r="CMZ123" s="49"/>
      <c r="CNA123" s="49"/>
      <c r="CNB123" s="49"/>
      <c r="CNC123" s="49"/>
      <c r="CND123" s="49"/>
      <c r="CNE123" s="49"/>
      <c r="CNF123" s="49"/>
      <c r="CNG123" s="49"/>
      <c r="CNH123" s="49"/>
      <c r="CNI123" s="49"/>
      <c r="CNJ123" s="49"/>
      <c r="CNK123" s="49"/>
      <c r="CNL123" s="49"/>
      <c r="CNM123" s="49"/>
      <c r="CNN123" s="49"/>
      <c r="CNO123" s="49"/>
      <c r="CNP123" s="49"/>
      <c r="CNQ123" s="49"/>
      <c r="CNR123" s="49"/>
      <c r="CNS123" s="49"/>
      <c r="CNT123" s="49"/>
      <c r="CNU123" s="49"/>
      <c r="CNV123" s="49"/>
      <c r="CNW123" s="49"/>
      <c r="CNX123" s="49"/>
      <c r="CNY123" s="49"/>
      <c r="CNZ123" s="49"/>
      <c r="COA123" s="49"/>
      <c r="COB123" s="49"/>
      <c r="COC123" s="49"/>
      <c r="COD123" s="49"/>
      <c r="COE123" s="49"/>
      <c r="COF123" s="49"/>
      <c r="COG123" s="49"/>
      <c r="COH123" s="49"/>
      <c r="COI123" s="49"/>
      <c r="COJ123" s="49"/>
      <c r="COK123" s="49"/>
      <c r="COL123" s="49"/>
      <c r="COM123" s="49"/>
      <c r="CON123" s="49"/>
      <c r="COO123" s="49"/>
      <c r="COP123" s="49"/>
      <c r="COQ123" s="49"/>
      <c r="COR123" s="49"/>
      <c r="COS123" s="49"/>
      <c r="COT123" s="49"/>
      <c r="COU123" s="49"/>
      <c r="COV123" s="49"/>
      <c r="COW123" s="49"/>
      <c r="COX123" s="49"/>
      <c r="COY123" s="49"/>
      <c r="COZ123" s="49"/>
      <c r="CPA123" s="49"/>
      <c r="CPB123" s="49"/>
      <c r="CPC123" s="49"/>
      <c r="CPD123" s="49"/>
      <c r="CPE123" s="49"/>
      <c r="CPF123" s="49"/>
      <c r="CPG123" s="49"/>
      <c r="CPH123" s="49"/>
      <c r="CPI123" s="49"/>
      <c r="CPJ123" s="49"/>
      <c r="CPK123" s="49"/>
      <c r="CPL123" s="49"/>
      <c r="CPM123" s="49"/>
      <c r="CPN123" s="49"/>
      <c r="CPO123" s="49"/>
      <c r="CPP123" s="49"/>
      <c r="CPQ123" s="49"/>
      <c r="CPR123" s="49"/>
      <c r="CPS123" s="49"/>
      <c r="CPT123" s="49"/>
      <c r="CPU123" s="49"/>
      <c r="CPV123" s="49"/>
      <c r="CPW123" s="49"/>
      <c r="CPX123" s="49"/>
      <c r="CPY123" s="49"/>
      <c r="CPZ123" s="49"/>
      <c r="CQA123" s="49"/>
      <c r="CQB123" s="49"/>
      <c r="CQC123" s="49"/>
      <c r="CQD123" s="49"/>
      <c r="CQE123" s="49"/>
      <c r="CQF123" s="49"/>
      <c r="CQG123" s="49"/>
      <c r="CQH123" s="49"/>
      <c r="CQI123" s="49"/>
      <c r="CQJ123" s="49"/>
      <c r="CQK123" s="49"/>
      <c r="CQL123" s="49"/>
      <c r="CQM123" s="49"/>
      <c r="CQN123" s="49"/>
      <c r="CQO123" s="49"/>
      <c r="CQP123" s="49"/>
      <c r="CQQ123" s="49"/>
      <c r="CQR123" s="49"/>
      <c r="CQS123" s="49"/>
      <c r="CQT123" s="49"/>
      <c r="CQU123" s="49"/>
      <c r="CQV123" s="49"/>
      <c r="CQW123" s="49"/>
      <c r="CQX123" s="49"/>
      <c r="CQY123" s="49"/>
      <c r="CQZ123" s="49"/>
      <c r="CRA123" s="49"/>
      <c r="CRB123" s="49"/>
      <c r="CRC123" s="49"/>
      <c r="CRD123" s="49"/>
      <c r="CRE123" s="49"/>
      <c r="CRF123" s="49"/>
      <c r="CRG123" s="49"/>
      <c r="CRH123" s="49"/>
      <c r="CRI123" s="49"/>
      <c r="CRJ123" s="49"/>
      <c r="CRK123" s="49"/>
      <c r="CRL123" s="49"/>
      <c r="CRM123" s="49"/>
      <c r="CRN123" s="49"/>
      <c r="CRO123" s="49"/>
      <c r="CRP123" s="49"/>
      <c r="CRQ123" s="49"/>
      <c r="CRR123" s="49"/>
      <c r="CRS123" s="49"/>
      <c r="CRT123" s="49"/>
      <c r="CRU123" s="49"/>
      <c r="CRV123" s="49"/>
      <c r="CRW123" s="49"/>
      <c r="CRX123" s="49"/>
      <c r="CRY123" s="49"/>
      <c r="CRZ123" s="49"/>
      <c r="CSA123" s="49"/>
      <c r="CSB123" s="49"/>
      <c r="CSC123" s="49"/>
      <c r="CSD123" s="49"/>
      <c r="CSE123" s="49"/>
      <c r="CSF123" s="49"/>
      <c r="CSG123" s="49"/>
      <c r="CSH123" s="49"/>
      <c r="CSI123" s="49"/>
      <c r="CSJ123" s="49"/>
      <c r="CSK123" s="49"/>
      <c r="CSL123" s="49"/>
      <c r="CSM123" s="49"/>
      <c r="CSN123" s="49"/>
      <c r="CSO123" s="49"/>
      <c r="CSP123" s="49"/>
      <c r="CSQ123" s="49"/>
      <c r="CSR123" s="49"/>
      <c r="CSS123" s="49"/>
      <c r="CST123" s="49"/>
      <c r="CSU123" s="49"/>
      <c r="CSV123" s="49"/>
      <c r="CSW123" s="49"/>
      <c r="CSX123" s="49"/>
      <c r="CSY123" s="49"/>
      <c r="CSZ123" s="49"/>
      <c r="CTA123" s="49"/>
      <c r="CTB123" s="49"/>
      <c r="CTC123" s="49"/>
      <c r="CTD123" s="49"/>
      <c r="CTE123" s="49"/>
      <c r="CTF123" s="49"/>
      <c r="CTG123" s="49"/>
      <c r="CTH123" s="49"/>
      <c r="CTI123" s="49"/>
      <c r="CTJ123" s="49"/>
      <c r="CTK123" s="49"/>
      <c r="CTL123" s="49"/>
      <c r="CTM123" s="49"/>
      <c r="CTN123" s="49"/>
      <c r="CTO123" s="49"/>
      <c r="CTP123" s="49"/>
      <c r="CTQ123" s="49"/>
      <c r="CTR123" s="49"/>
      <c r="CTS123" s="49"/>
      <c r="CTT123" s="49"/>
      <c r="CTU123" s="49"/>
      <c r="CTV123" s="49"/>
      <c r="CTW123" s="49"/>
      <c r="CTX123" s="49"/>
      <c r="CTY123" s="49"/>
      <c r="CTZ123" s="49"/>
      <c r="CUA123" s="49"/>
      <c r="CUB123" s="49"/>
      <c r="CUC123" s="49"/>
      <c r="CUD123" s="49"/>
      <c r="CUE123" s="49"/>
      <c r="CUF123" s="49"/>
      <c r="CUG123" s="49"/>
      <c r="CUH123" s="49"/>
      <c r="CUI123" s="49"/>
      <c r="CUJ123" s="49"/>
      <c r="CUK123" s="49"/>
      <c r="CUL123" s="49"/>
      <c r="CUM123" s="49"/>
      <c r="CUN123" s="49"/>
      <c r="CUO123" s="49"/>
      <c r="CUP123" s="49"/>
      <c r="CUQ123" s="49"/>
      <c r="CUR123" s="49"/>
      <c r="CUS123" s="49"/>
      <c r="CUT123" s="49"/>
      <c r="CUU123" s="49"/>
      <c r="CUV123" s="49"/>
      <c r="CUW123" s="49"/>
      <c r="CUX123" s="49"/>
      <c r="CUY123" s="49"/>
      <c r="CUZ123" s="49"/>
      <c r="CVA123" s="49"/>
      <c r="CVB123" s="49"/>
      <c r="CVC123" s="49"/>
      <c r="CVD123" s="49"/>
      <c r="CVE123" s="49"/>
      <c r="CVF123" s="49"/>
      <c r="CVG123" s="49"/>
      <c r="CVH123" s="49"/>
      <c r="CVI123" s="49"/>
      <c r="CVJ123" s="49"/>
      <c r="CVK123" s="49"/>
      <c r="CVL123" s="49"/>
      <c r="CVM123" s="49"/>
      <c r="CVN123" s="49"/>
      <c r="CVO123" s="49"/>
      <c r="CVP123" s="49"/>
      <c r="CVQ123" s="49"/>
      <c r="CVR123" s="49"/>
      <c r="CVS123" s="49"/>
      <c r="CVT123" s="49"/>
      <c r="CVU123" s="49"/>
      <c r="CVV123" s="49"/>
      <c r="CVW123" s="49"/>
      <c r="CVX123" s="49"/>
      <c r="CVY123" s="49"/>
      <c r="CVZ123" s="49"/>
      <c r="CWA123" s="49"/>
      <c r="CWB123" s="49"/>
      <c r="CWC123" s="49"/>
      <c r="CWD123" s="49"/>
      <c r="CWE123" s="49"/>
      <c r="CWF123" s="49"/>
      <c r="CWG123" s="49"/>
      <c r="CWH123" s="49"/>
      <c r="CWI123" s="49"/>
      <c r="CWJ123" s="49"/>
      <c r="CWK123" s="49"/>
      <c r="CWL123" s="49"/>
      <c r="CWM123" s="49"/>
      <c r="CWN123" s="49"/>
      <c r="CWO123" s="49"/>
      <c r="CWP123" s="49"/>
      <c r="CWQ123" s="49"/>
      <c r="CWR123" s="49"/>
      <c r="CWS123" s="49"/>
      <c r="CWT123" s="49"/>
      <c r="CWU123" s="49"/>
      <c r="CWV123" s="49"/>
      <c r="CWW123" s="49"/>
      <c r="CWX123" s="49"/>
      <c r="CWY123" s="49"/>
      <c r="CWZ123" s="49"/>
      <c r="CXA123" s="49"/>
      <c r="CXB123" s="49"/>
      <c r="CXC123" s="49"/>
      <c r="CXD123" s="49"/>
      <c r="CXE123" s="49"/>
      <c r="CXF123" s="49"/>
      <c r="CXG123" s="49"/>
      <c r="CXH123" s="49"/>
      <c r="CXI123" s="49"/>
      <c r="CXJ123" s="49"/>
      <c r="CXK123" s="49"/>
      <c r="CXL123" s="49"/>
      <c r="CXM123" s="49"/>
      <c r="CXN123" s="49"/>
      <c r="CXO123" s="49"/>
      <c r="CXP123" s="49"/>
      <c r="CXQ123" s="49"/>
      <c r="CXR123" s="49"/>
      <c r="CXS123" s="49"/>
      <c r="CXT123" s="49"/>
      <c r="CXU123" s="49"/>
      <c r="CXV123" s="49"/>
      <c r="CXW123" s="49"/>
      <c r="CXX123" s="49"/>
      <c r="CXY123" s="49"/>
      <c r="CXZ123" s="49"/>
      <c r="CYA123" s="49"/>
      <c r="CYB123" s="49"/>
      <c r="CYC123" s="49"/>
      <c r="CYD123" s="49"/>
      <c r="CYE123" s="49"/>
      <c r="CYF123" s="49"/>
      <c r="CYG123" s="49"/>
      <c r="CYH123" s="49"/>
      <c r="CYI123" s="49"/>
      <c r="CYJ123" s="49"/>
      <c r="CYK123" s="49"/>
      <c r="CYL123" s="49"/>
      <c r="CYM123" s="49"/>
      <c r="CYN123" s="49"/>
      <c r="CYO123" s="49"/>
      <c r="CYP123" s="49"/>
      <c r="CYQ123" s="49"/>
      <c r="CYR123" s="49"/>
      <c r="CYS123" s="49"/>
      <c r="CYT123" s="49"/>
      <c r="CYU123" s="49"/>
      <c r="CYV123" s="49"/>
      <c r="CYW123" s="49"/>
      <c r="CYX123" s="49"/>
      <c r="CYY123" s="49"/>
      <c r="CYZ123" s="49"/>
      <c r="CZA123" s="49"/>
      <c r="CZB123" s="49"/>
      <c r="CZC123" s="49"/>
      <c r="CZD123" s="49"/>
      <c r="CZE123" s="49"/>
      <c r="CZF123" s="49"/>
      <c r="CZG123" s="49"/>
      <c r="CZH123" s="49"/>
      <c r="CZI123" s="49"/>
      <c r="CZJ123" s="49"/>
      <c r="CZK123" s="49"/>
      <c r="CZL123" s="49"/>
      <c r="CZM123" s="49"/>
      <c r="CZN123" s="49"/>
      <c r="CZO123" s="49"/>
      <c r="CZP123" s="49"/>
      <c r="CZQ123" s="49"/>
      <c r="CZR123" s="49"/>
      <c r="CZS123" s="49"/>
      <c r="CZT123" s="49"/>
      <c r="CZU123" s="49"/>
      <c r="CZV123" s="49"/>
      <c r="CZW123" s="49"/>
      <c r="CZX123" s="49"/>
      <c r="CZY123" s="49"/>
      <c r="CZZ123" s="49"/>
      <c r="DAA123" s="49"/>
      <c r="DAB123" s="49"/>
      <c r="DAC123" s="49"/>
      <c r="DAD123" s="49"/>
      <c r="DAE123" s="49"/>
      <c r="DAF123" s="49"/>
      <c r="DAG123" s="49"/>
      <c r="DAH123" s="49"/>
      <c r="DAI123" s="49"/>
      <c r="DAJ123" s="49"/>
      <c r="DAK123" s="49"/>
      <c r="DAL123" s="49"/>
      <c r="DAM123" s="49"/>
      <c r="DAN123" s="49"/>
      <c r="DAO123" s="49"/>
      <c r="DAP123" s="49"/>
      <c r="DAQ123" s="49"/>
      <c r="DAR123" s="49"/>
      <c r="DAS123" s="49"/>
      <c r="DAT123" s="49"/>
      <c r="DAU123" s="49"/>
      <c r="DAV123" s="49"/>
      <c r="DAW123" s="49"/>
      <c r="DAX123" s="49"/>
      <c r="DAY123" s="49"/>
      <c r="DAZ123" s="49"/>
      <c r="DBA123" s="49"/>
      <c r="DBB123" s="49"/>
      <c r="DBC123" s="49"/>
      <c r="DBD123" s="49"/>
      <c r="DBE123" s="49"/>
      <c r="DBF123" s="49"/>
      <c r="DBG123" s="49"/>
      <c r="DBH123" s="49"/>
      <c r="DBI123" s="49"/>
      <c r="DBJ123" s="49"/>
      <c r="DBK123" s="49"/>
      <c r="DBL123" s="49"/>
      <c r="DBM123" s="49"/>
      <c r="DBN123" s="49"/>
      <c r="DBO123" s="49"/>
      <c r="DBP123" s="49"/>
      <c r="DBQ123" s="49"/>
      <c r="DBR123" s="49"/>
      <c r="DBS123" s="49"/>
      <c r="DBT123" s="49"/>
      <c r="DBU123" s="49"/>
      <c r="DBV123" s="49"/>
      <c r="DBW123" s="49"/>
      <c r="DBX123" s="49"/>
      <c r="DBY123" s="49"/>
      <c r="DBZ123" s="49"/>
      <c r="DCA123" s="49"/>
      <c r="DCB123" s="49"/>
      <c r="DCC123" s="49"/>
      <c r="DCD123" s="49"/>
      <c r="DCE123" s="49"/>
      <c r="DCF123" s="49"/>
      <c r="DCG123" s="49"/>
      <c r="DCH123" s="49"/>
      <c r="DCI123" s="49"/>
      <c r="DCJ123" s="49"/>
      <c r="DCK123" s="49"/>
      <c r="DCL123" s="49"/>
      <c r="DCM123" s="49"/>
      <c r="DCN123" s="49"/>
      <c r="DCO123" s="49"/>
      <c r="DCP123" s="49"/>
      <c r="DCQ123" s="49"/>
      <c r="DCR123" s="49"/>
      <c r="DCS123" s="49"/>
      <c r="DCT123" s="49"/>
      <c r="DCU123" s="49"/>
      <c r="DCV123" s="49"/>
      <c r="DCW123" s="49"/>
      <c r="DCX123" s="49"/>
      <c r="DCY123" s="49"/>
      <c r="DCZ123" s="49"/>
      <c r="DDA123" s="49"/>
      <c r="DDB123" s="49"/>
      <c r="DDC123" s="49"/>
      <c r="DDD123" s="49"/>
      <c r="DDE123" s="49"/>
      <c r="DDF123" s="49"/>
      <c r="DDG123" s="49"/>
      <c r="DDH123" s="49"/>
      <c r="DDI123" s="49"/>
      <c r="DDJ123" s="49"/>
      <c r="DDK123" s="49"/>
      <c r="DDL123" s="49"/>
      <c r="DDM123" s="49"/>
      <c r="DDN123" s="49"/>
      <c r="DDO123" s="49"/>
      <c r="DDP123" s="49"/>
      <c r="DDQ123" s="49"/>
      <c r="DDR123" s="49"/>
      <c r="DDS123" s="49"/>
      <c r="DDT123" s="49"/>
      <c r="DDU123" s="49"/>
      <c r="DDV123" s="49"/>
      <c r="DDW123" s="49"/>
      <c r="DDX123" s="49"/>
      <c r="DDY123" s="49"/>
      <c r="DDZ123" s="49"/>
      <c r="DEA123" s="49"/>
      <c r="DEB123" s="49"/>
      <c r="DEC123" s="49"/>
      <c r="DED123" s="49"/>
      <c r="DEE123" s="49"/>
      <c r="DEF123" s="49"/>
      <c r="DEG123" s="49"/>
      <c r="DEH123" s="49"/>
      <c r="DEI123" s="49"/>
      <c r="DEJ123" s="49"/>
      <c r="DEK123" s="49"/>
      <c r="DEL123" s="49"/>
      <c r="DEM123" s="49"/>
      <c r="DEN123" s="49"/>
      <c r="DEO123" s="49"/>
      <c r="DEP123" s="49"/>
      <c r="DEQ123" s="49"/>
      <c r="DER123" s="49"/>
      <c r="DES123" s="49"/>
      <c r="DET123" s="49"/>
      <c r="DEU123" s="49"/>
      <c r="DEV123" s="49"/>
      <c r="DEW123" s="49"/>
      <c r="DEX123" s="49"/>
      <c r="DEY123" s="49"/>
      <c r="DEZ123" s="49"/>
      <c r="DFA123" s="49"/>
      <c r="DFB123" s="49"/>
      <c r="DFC123" s="49"/>
      <c r="DFD123" s="49"/>
      <c r="DFE123" s="49"/>
      <c r="DFF123" s="49"/>
      <c r="DFG123" s="49"/>
      <c r="DFH123" s="49"/>
      <c r="DFI123" s="49"/>
      <c r="DFJ123" s="49"/>
      <c r="DFK123" s="49"/>
      <c r="DFL123" s="49"/>
      <c r="DFM123" s="49"/>
      <c r="DFN123" s="49"/>
      <c r="DFO123" s="49"/>
      <c r="DFP123" s="49"/>
      <c r="DFQ123" s="49"/>
      <c r="DFR123" s="49"/>
      <c r="DFS123" s="49"/>
      <c r="DFT123" s="49"/>
      <c r="DFU123" s="49"/>
      <c r="DFV123" s="49"/>
      <c r="DFW123" s="49"/>
      <c r="DFX123" s="49"/>
      <c r="DFY123" s="49"/>
      <c r="DFZ123" s="49"/>
      <c r="DGA123" s="49"/>
      <c r="DGB123" s="49"/>
      <c r="DGC123" s="49"/>
      <c r="DGD123" s="49"/>
      <c r="DGE123" s="49"/>
      <c r="DGF123" s="49"/>
      <c r="DGG123" s="49"/>
      <c r="DGH123" s="49"/>
      <c r="DGI123" s="49"/>
      <c r="DGJ123" s="49"/>
      <c r="DGK123" s="49"/>
      <c r="DGL123" s="49"/>
      <c r="DGM123" s="49"/>
      <c r="DGN123" s="49"/>
      <c r="DGO123" s="49"/>
      <c r="DGP123" s="49"/>
      <c r="DGQ123" s="49"/>
      <c r="DGR123" s="49"/>
      <c r="DGS123" s="49"/>
      <c r="DGT123" s="49"/>
      <c r="DGU123" s="49"/>
      <c r="DGV123" s="49"/>
      <c r="DGW123" s="49"/>
      <c r="DGX123" s="49"/>
      <c r="DGY123" s="49"/>
      <c r="DGZ123" s="49"/>
      <c r="DHA123" s="49"/>
      <c r="DHB123" s="49"/>
      <c r="DHC123" s="49"/>
      <c r="DHD123" s="49"/>
      <c r="DHE123" s="49"/>
      <c r="DHF123" s="49"/>
      <c r="DHG123" s="49"/>
      <c r="DHH123" s="49"/>
      <c r="DHI123" s="49"/>
      <c r="DHJ123" s="49"/>
      <c r="DHK123" s="49"/>
      <c r="DHL123" s="49"/>
      <c r="DHM123" s="49"/>
      <c r="DHN123" s="49"/>
      <c r="DHO123" s="49"/>
      <c r="DHP123" s="49"/>
      <c r="DHQ123" s="49"/>
      <c r="DHR123" s="49"/>
      <c r="DHS123" s="49"/>
      <c r="DHT123" s="49"/>
      <c r="DHU123" s="49"/>
      <c r="DHV123" s="49"/>
      <c r="DHW123" s="49"/>
      <c r="DHX123" s="49"/>
      <c r="DHY123" s="49"/>
      <c r="DHZ123" s="49"/>
      <c r="DIA123" s="49"/>
      <c r="DIB123" s="49"/>
      <c r="DIC123" s="49"/>
      <c r="DID123" s="49"/>
      <c r="DIE123" s="49"/>
      <c r="DIF123" s="49"/>
      <c r="DIG123" s="49"/>
      <c r="DIH123" s="49"/>
      <c r="DII123" s="49"/>
      <c r="DIJ123" s="49"/>
      <c r="DIK123" s="49"/>
      <c r="DIL123" s="49"/>
      <c r="DIM123" s="49"/>
      <c r="DIN123" s="49"/>
      <c r="DIO123" s="49"/>
      <c r="DIP123" s="49"/>
      <c r="DIQ123" s="49"/>
      <c r="DIR123" s="49"/>
      <c r="DIS123" s="49"/>
      <c r="DIT123" s="49"/>
      <c r="DIU123" s="49"/>
      <c r="DIV123" s="49"/>
      <c r="DIW123" s="49"/>
      <c r="DIX123" s="49"/>
      <c r="DIY123" s="49"/>
      <c r="DIZ123" s="49"/>
      <c r="DJA123" s="49"/>
      <c r="DJB123" s="49"/>
      <c r="DJC123" s="49"/>
      <c r="DJD123" s="49"/>
      <c r="DJE123" s="49"/>
      <c r="DJF123" s="49"/>
      <c r="DJG123" s="49"/>
      <c r="DJH123" s="49"/>
      <c r="DJI123" s="49"/>
      <c r="DJJ123" s="49"/>
      <c r="DJK123" s="49"/>
      <c r="DJL123" s="49"/>
      <c r="DJM123" s="49"/>
      <c r="DJN123" s="49"/>
      <c r="DJO123" s="49"/>
      <c r="DJP123" s="49"/>
      <c r="DJQ123" s="49"/>
      <c r="DJR123" s="49"/>
      <c r="DJS123" s="49"/>
      <c r="DJT123" s="49"/>
      <c r="DJU123" s="49"/>
      <c r="DJV123" s="49"/>
      <c r="DJW123" s="49"/>
      <c r="DJX123" s="49"/>
      <c r="DJY123" s="49"/>
      <c r="DJZ123" s="49"/>
      <c r="DKA123" s="49"/>
      <c r="DKB123" s="49"/>
      <c r="DKC123" s="49"/>
      <c r="DKD123" s="49"/>
      <c r="DKE123" s="49"/>
      <c r="DKF123" s="49"/>
      <c r="DKG123" s="49"/>
      <c r="DKH123" s="49"/>
      <c r="DKI123" s="49"/>
      <c r="DKJ123" s="49"/>
      <c r="DKK123" s="49"/>
      <c r="DKL123" s="49"/>
      <c r="DKM123" s="49"/>
      <c r="DKN123" s="49"/>
      <c r="DKO123" s="49"/>
      <c r="DKP123" s="49"/>
      <c r="DKQ123" s="49"/>
      <c r="DKR123" s="49"/>
      <c r="DKS123" s="49"/>
      <c r="DKT123" s="49"/>
      <c r="DKU123" s="49"/>
      <c r="DKV123" s="49"/>
      <c r="DKW123" s="49"/>
      <c r="DKX123" s="49"/>
      <c r="DKY123" s="49"/>
      <c r="DKZ123" s="49"/>
      <c r="DLA123" s="49"/>
      <c r="DLB123" s="49"/>
      <c r="DLC123" s="49"/>
      <c r="DLD123" s="49"/>
      <c r="DLE123" s="49"/>
      <c r="DLF123" s="49"/>
      <c r="DLG123" s="49"/>
      <c r="DLH123" s="49"/>
      <c r="DLI123" s="49"/>
      <c r="DLJ123" s="49"/>
      <c r="DLK123" s="49"/>
      <c r="DLL123" s="49"/>
      <c r="DLM123" s="49"/>
      <c r="DLN123" s="49"/>
      <c r="DLO123" s="49"/>
      <c r="DLP123" s="49"/>
      <c r="DLQ123" s="49"/>
      <c r="DLR123" s="49"/>
      <c r="DLS123" s="49"/>
      <c r="DLT123" s="49"/>
      <c r="DLU123" s="49"/>
      <c r="DLV123" s="49"/>
      <c r="DLW123" s="49"/>
      <c r="DLX123" s="49"/>
      <c r="DLY123" s="49"/>
      <c r="DLZ123" s="49"/>
      <c r="DMA123" s="49"/>
      <c r="DMB123" s="49"/>
      <c r="DMC123" s="49"/>
      <c r="DMD123" s="49"/>
      <c r="DME123" s="49"/>
      <c r="DMF123" s="49"/>
      <c r="DMG123" s="49"/>
      <c r="DMH123" s="49"/>
      <c r="DMI123" s="49"/>
      <c r="DMJ123" s="49"/>
      <c r="DMK123" s="49"/>
      <c r="DML123" s="49"/>
      <c r="DMM123" s="49"/>
      <c r="DMN123" s="49"/>
      <c r="DMO123" s="49"/>
      <c r="DMP123" s="49"/>
      <c r="DMQ123" s="49"/>
      <c r="DMR123" s="49"/>
      <c r="DMS123" s="49"/>
      <c r="DMT123" s="49"/>
      <c r="DMU123" s="49"/>
      <c r="DMV123" s="49"/>
      <c r="DMW123" s="49"/>
      <c r="DMX123" s="49"/>
      <c r="DMY123" s="49"/>
      <c r="DMZ123" s="49"/>
      <c r="DNA123" s="49"/>
      <c r="DNB123" s="49"/>
      <c r="DNC123" s="49"/>
      <c r="DND123" s="49"/>
      <c r="DNE123" s="49"/>
      <c r="DNF123" s="49"/>
      <c r="DNG123" s="49"/>
      <c r="DNH123" s="49"/>
      <c r="DNI123" s="49"/>
      <c r="DNJ123" s="49"/>
      <c r="DNK123" s="49"/>
      <c r="DNL123" s="49"/>
      <c r="DNM123" s="49"/>
      <c r="DNN123" s="49"/>
      <c r="DNO123" s="49"/>
      <c r="DNP123" s="49"/>
      <c r="DNQ123" s="49"/>
      <c r="DNR123" s="49"/>
      <c r="DNS123" s="49"/>
      <c r="DNT123" s="49"/>
      <c r="DNU123" s="49"/>
      <c r="DNV123" s="49"/>
      <c r="DNW123" s="49"/>
      <c r="DNX123" s="49"/>
      <c r="DNY123" s="49"/>
      <c r="DNZ123" s="49"/>
      <c r="DOA123" s="49"/>
      <c r="DOB123" s="49"/>
      <c r="DOC123" s="49"/>
      <c r="DOD123" s="49"/>
      <c r="DOE123" s="49"/>
      <c r="DOF123" s="49"/>
      <c r="DOG123" s="49"/>
      <c r="DOH123" s="49"/>
      <c r="DOI123" s="49"/>
      <c r="DOJ123" s="49"/>
      <c r="DOK123" s="49"/>
      <c r="DOL123" s="49"/>
      <c r="DOM123" s="49"/>
      <c r="DON123" s="49"/>
      <c r="DOO123" s="49"/>
      <c r="DOP123" s="49"/>
      <c r="DOQ123" s="49"/>
      <c r="DOR123" s="49"/>
      <c r="DOS123" s="49"/>
      <c r="DOT123" s="49"/>
      <c r="DOU123" s="49"/>
      <c r="DOV123" s="49"/>
      <c r="DOW123" s="49"/>
      <c r="DOX123" s="49"/>
      <c r="DOY123" s="49"/>
      <c r="DOZ123" s="49"/>
      <c r="DPA123" s="49"/>
      <c r="DPB123" s="49"/>
      <c r="DPC123" s="49"/>
      <c r="DPD123" s="49"/>
      <c r="DPE123" s="49"/>
      <c r="DPF123" s="49"/>
      <c r="DPG123" s="49"/>
      <c r="DPH123" s="49"/>
      <c r="DPI123" s="49"/>
      <c r="DPJ123" s="49"/>
      <c r="DPK123" s="49"/>
      <c r="DPL123" s="49"/>
      <c r="DPM123" s="49"/>
      <c r="DPN123" s="49"/>
      <c r="DPO123" s="49"/>
      <c r="DPP123" s="49"/>
      <c r="DPQ123" s="49"/>
      <c r="DPR123" s="49"/>
      <c r="DPS123" s="49"/>
      <c r="DPT123" s="49"/>
      <c r="DPU123" s="49"/>
      <c r="DPV123" s="49"/>
      <c r="DPW123" s="49"/>
      <c r="DPX123" s="49"/>
      <c r="DPY123" s="49"/>
      <c r="DPZ123" s="49"/>
      <c r="DQA123" s="49"/>
      <c r="DQB123" s="49"/>
      <c r="DQC123" s="49"/>
      <c r="DQD123" s="49"/>
      <c r="DQE123" s="49"/>
      <c r="DQF123" s="49"/>
      <c r="DQG123" s="49"/>
      <c r="DQH123" s="49"/>
      <c r="DQI123" s="49"/>
      <c r="DQJ123" s="49"/>
      <c r="DQK123" s="49"/>
      <c r="DQL123" s="49"/>
      <c r="DQM123" s="49"/>
      <c r="DQN123" s="49"/>
      <c r="DQO123" s="49"/>
      <c r="DQP123" s="49"/>
      <c r="DQQ123" s="49"/>
      <c r="DQR123" s="49"/>
      <c r="DQS123" s="49"/>
      <c r="DQT123" s="49"/>
      <c r="DQU123" s="49"/>
      <c r="DQV123" s="49"/>
      <c r="DQW123" s="49"/>
      <c r="DQX123" s="49"/>
      <c r="DQY123" s="49"/>
      <c r="DQZ123" s="49"/>
      <c r="DRA123" s="49"/>
      <c r="DRB123" s="49"/>
      <c r="DRC123" s="49"/>
      <c r="DRD123" s="49"/>
      <c r="DRE123" s="49"/>
      <c r="DRF123" s="49"/>
      <c r="DRG123" s="49"/>
      <c r="DRH123" s="49"/>
      <c r="DRI123" s="49"/>
      <c r="DRJ123" s="49"/>
      <c r="DRK123" s="49"/>
      <c r="DRL123" s="49"/>
      <c r="DRM123" s="49"/>
      <c r="DRN123" s="49"/>
      <c r="DRO123" s="49"/>
      <c r="DRP123" s="49"/>
      <c r="DRQ123" s="49"/>
      <c r="DRR123" s="49"/>
      <c r="DRS123" s="49"/>
      <c r="DRT123" s="49"/>
      <c r="DRU123" s="49"/>
      <c r="DRV123" s="49"/>
      <c r="DRW123" s="49"/>
      <c r="DRX123" s="49"/>
      <c r="DRY123" s="49"/>
      <c r="DRZ123" s="49"/>
      <c r="DSA123" s="49"/>
      <c r="DSB123" s="49"/>
      <c r="DSC123" s="49"/>
      <c r="DSD123" s="49"/>
      <c r="DSE123" s="49"/>
      <c r="DSF123" s="49"/>
      <c r="DSG123" s="49"/>
      <c r="DSH123" s="49"/>
      <c r="DSI123" s="49"/>
      <c r="DSJ123" s="49"/>
      <c r="DSK123" s="49"/>
      <c r="DSL123" s="49"/>
      <c r="DSM123" s="49"/>
      <c r="DSN123" s="49"/>
      <c r="DSO123" s="49"/>
      <c r="DSP123" s="49"/>
      <c r="DSQ123" s="49"/>
      <c r="DSR123" s="49"/>
      <c r="DSS123" s="49"/>
      <c r="DST123" s="49"/>
      <c r="DSU123" s="49"/>
      <c r="DSV123" s="49"/>
      <c r="DSW123" s="49"/>
      <c r="DSX123" s="49"/>
      <c r="DSY123" s="49"/>
      <c r="DSZ123" s="49"/>
      <c r="DTA123" s="49"/>
      <c r="DTB123" s="49"/>
      <c r="DTC123" s="49"/>
      <c r="DTD123" s="49"/>
      <c r="DTE123" s="49"/>
      <c r="DTF123" s="49"/>
      <c r="DTG123" s="49"/>
      <c r="DTH123" s="49"/>
      <c r="DTI123" s="49"/>
      <c r="DTJ123" s="49"/>
      <c r="DTK123" s="49"/>
      <c r="DTL123" s="49"/>
      <c r="DTM123" s="49"/>
      <c r="DTN123" s="49"/>
      <c r="DTO123" s="49"/>
      <c r="DTP123" s="49"/>
      <c r="DTQ123" s="49"/>
      <c r="DTR123" s="49"/>
      <c r="DTS123" s="49"/>
      <c r="DTT123" s="49"/>
      <c r="DTU123" s="49"/>
      <c r="DTV123" s="49"/>
      <c r="DTW123" s="49"/>
      <c r="DTX123" s="49"/>
      <c r="DTY123" s="49"/>
      <c r="DTZ123" s="49"/>
      <c r="DUA123" s="49"/>
      <c r="DUB123" s="49"/>
      <c r="DUC123" s="49"/>
      <c r="DUD123" s="49"/>
      <c r="DUE123" s="49"/>
      <c r="DUF123" s="49"/>
      <c r="DUG123" s="49"/>
      <c r="DUH123" s="49"/>
      <c r="DUI123" s="49"/>
      <c r="DUJ123" s="49"/>
      <c r="DUK123" s="49"/>
      <c r="DUL123" s="49"/>
      <c r="DUM123" s="49"/>
      <c r="DUN123" s="49"/>
      <c r="DUO123" s="49"/>
      <c r="DUP123" s="49"/>
      <c r="DUQ123" s="49"/>
      <c r="DUR123" s="49"/>
      <c r="DUS123" s="49"/>
      <c r="DUT123" s="49"/>
      <c r="DUU123" s="49"/>
      <c r="DUV123" s="49"/>
      <c r="DUW123" s="49"/>
      <c r="DUX123" s="49"/>
      <c r="DUY123" s="49"/>
      <c r="DUZ123" s="49"/>
      <c r="DVA123" s="49"/>
      <c r="DVB123" s="49"/>
      <c r="DVC123" s="49"/>
      <c r="DVD123" s="49"/>
      <c r="DVE123" s="49"/>
      <c r="DVF123" s="49"/>
      <c r="DVG123" s="49"/>
      <c r="DVH123" s="49"/>
      <c r="DVI123" s="49"/>
      <c r="DVJ123" s="49"/>
      <c r="DVK123" s="49"/>
      <c r="DVL123" s="49"/>
      <c r="DVM123" s="49"/>
      <c r="DVN123" s="49"/>
      <c r="DVO123" s="49"/>
      <c r="DVP123" s="49"/>
      <c r="DVQ123" s="49"/>
      <c r="DVR123" s="49"/>
      <c r="DVS123" s="49"/>
      <c r="DVT123" s="49"/>
      <c r="DVU123" s="49"/>
      <c r="DVV123" s="49"/>
      <c r="DVW123" s="49"/>
      <c r="DVX123" s="49"/>
      <c r="DVY123" s="49"/>
      <c r="DVZ123" s="49"/>
      <c r="DWA123" s="49"/>
      <c r="DWB123" s="49"/>
      <c r="DWC123" s="49"/>
      <c r="DWD123" s="49"/>
      <c r="DWE123" s="49"/>
      <c r="DWF123" s="49"/>
      <c r="DWG123" s="49"/>
      <c r="DWH123" s="49"/>
      <c r="DWI123" s="49"/>
      <c r="DWJ123" s="49"/>
      <c r="DWK123" s="49"/>
      <c r="DWL123" s="49"/>
      <c r="DWM123" s="49"/>
      <c r="DWN123" s="49"/>
      <c r="DWO123" s="49"/>
      <c r="DWP123" s="49"/>
      <c r="DWQ123" s="49"/>
      <c r="DWR123" s="49"/>
      <c r="DWS123" s="49"/>
      <c r="DWT123" s="49"/>
      <c r="DWU123" s="49"/>
      <c r="DWV123" s="49"/>
      <c r="DWW123" s="49"/>
      <c r="DWX123" s="49"/>
      <c r="DWY123" s="49"/>
      <c r="DWZ123" s="49"/>
      <c r="DXA123" s="49"/>
      <c r="DXB123" s="49"/>
      <c r="DXC123" s="49"/>
      <c r="DXD123" s="49"/>
      <c r="DXE123" s="49"/>
      <c r="DXF123" s="49"/>
      <c r="DXG123" s="49"/>
      <c r="DXH123" s="49"/>
      <c r="DXI123" s="49"/>
      <c r="DXJ123" s="49"/>
      <c r="DXK123" s="49"/>
      <c r="DXL123" s="49"/>
      <c r="DXM123" s="49"/>
      <c r="DXN123" s="49"/>
      <c r="DXO123" s="49"/>
      <c r="DXP123" s="49"/>
      <c r="DXQ123" s="49"/>
      <c r="DXR123" s="49"/>
      <c r="DXS123" s="49"/>
      <c r="DXT123" s="49"/>
      <c r="DXU123" s="49"/>
      <c r="DXV123" s="49"/>
      <c r="DXW123" s="49"/>
      <c r="DXX123" s="49"/>
      <c r="DXY123" s="49"/>
      <c r="DXZ123" s="49"/>
      <c r="DYA123" s="49"/>
      <c r="DYB123" s="49"/>
      <c r="DYC123" s="49"/>
      <c r="DYD123" s="49"/>
      <c r="DYE123" s="49"/>
      <c r="DYF123" s="49"/>
      <c r="DYG123" s="49"/>
      <c r="DYH123" s="49"/>
      <c r="DYI123" s="49"/>
      <c r="DYJ123" s="49"/>
      <c r="DYK123" s="49"/>
      <c r="DYL123" s="49"/>
      <c r="DYM123" s="49"/>
      <c r="DYN123" s="49"/>
      <c r="DYO123" s="49"/>
      <c r="DYP123" s="49"/>
      <c r="DYQ123" s="49"/>
      <c r="DYR123" s="49"/>
      <c r="DYS123" s="49"/>
      <c r="DYT123" s="49"/>
      <c r="DYU123" s="49"/>
      <c r="DYV123" s="49"/>
      <c r="DYW123" s="49"/>
      <c r="DYX123" s="49"/>
      <c r="DYY123" s="49"/>
      <c r="DYZ123" s="49"/>
      <c r="DZA123" s="49"/>
      <c r="DZB123" s="49"/>
      <c r="DZC123" s="49"/>
      <c r="DZD123" s="49"/>
      <c r="DZE123" s="49"/>
      <c r="DZF123" s="49"/>
      <c r="DZG123" s="49"/>
      <c r="DZH123" s="49"/>
      <c r="DZI123" s="49"/>
      <c r="DZJ123" s="49"/>
      <c r="DZK123" s="49"/>
      <c r="DZL123" s="49"/>
      <c r="DZM123" s="49"/>
      <c r="DZN123" s="49"/>
      <c r="DZO123" s="49"/>
      <c r="DZP123" s="49"/>
      <c r="DZQ123" s="49"/>
      <c r="DZR123" s="49"/>
      <c r="DZS123" s="49"/>
      <c r="DZT123" s="49"/>
      <c r="DZU123" s="49"/>
      <c r="DZV123" s="49"/>
      <c r="DZW123" s="49"/>
      <c r="DZX123" s="49"/>
      <c r="DZY123" s="49"/>
      <c r="DZZ123" s="49"/>
      <c r="EAA123" s="49"/>
      <c r="EAB123" s="49"/>
      <c r="EAC123" s="49"/>
      <c r="EAD123" s="49"/>
      <c r="EAE123" s="49"/>
      <c r="EAF123" s="49"/>
      <c r="EAG123" s="49"/>
      <c r="EAH123" s="49"/>
      <c r="EAI123" s="49"/>
      <c r="EAJ123" s="49"/>
      <c r="EAK123" s="49"/>
      <c r="EAL123" s="49"/>
      <c r="EAM123" s="49"/>
      <c r="EAN123" s="49"/>
      <c r="EAO123" s="49"/>
      <c r="EAP123" s="49"/>
      <c r="EAQ123" s="49"/>
      <c r="EAR123" s="49"/>
      <c r="EAS123" s="49"/>
      <c r="EAT123" s="49"/>
      <c r="EAU123" s="49"/>
      <c r="EAV123" s="49"/>
      <c r="EAW123" s="49"/>
      <c r="EAX123" s="49"/>
      <c r="EAY123" s="49"/>
      <c r="EAZ123" s="49"/>
      <c r="EBA123" s="49"/>
      <c r="EBB123" s="49"/>
      <c r="EBC123" s="49"/>
      <c r="EBD123" s="49"/>
      <c r="EBE123" s="49"/>
      <c r="EBF123" s="49"/>
      <c r="EBG123" s="49"/>
      <c r="EBH123" s="49"/>
      <c r="EBI123" s="49"/>
      <c r="EBJ123" s="49"/>
      <c r="EBK123" s="49"/>
      <c r="EBL123" s="49"/>
      <c r="EBM123" s="49"/>
      <c r="EBN123" s="49"/>
      <c r="EBO123" s="49"/>
      <c r="EBP123" s="49"/>
      <c r="EBQ123" s="49"/>
      <c r="EBR123" s="49"/>
      <c r="EBS123" s="49"/>
      <c r="EBT123" s="49"/>
      <c r="EBU123" s="49"/>
      <c r="EBV123" s="49"/>
      <c r="EBW123" s="49"/>
      <c r="EBX123" s="49"/>
      <c r="EBY123" s="49"/>
      <c r="EBZ123" s="49"/>
      <c r="ECA123" s="49"/>
      <c r="ECB123" s="49"/>
      <c r="ECC123" s="49"/>
      <c r="ECD123" s="49"/>
      <c r="ECE123" s="49"/>
      <c r="ECF123" s="49"/>
      <c r="ECG123" s="49"/>
      <c r="ECH123" s="49"/>
      <c r="ECI123" s="49"/>
      <c r="ECJ123" s="49"/>
      <c r="ECK123" s="49"/>
      <c r="ECL123" s="49"/>
      <c r="ECM123" s="49"/>
      <c r="ECN123" s="49"/>
      <c r="ECO123" s="49"/>
      <c r="ECP123" s="49"/>
      <c r="ECQ123" s="49"/>
      <c r="ECR123" s="49"/>
      <c r="ECS123" s="49"/>
      <c r="ECT123" s="49"/>
      <c r="ECU123" s="49"/>
      <c r="ECV123" s="49"/>
      <c r="ECW123" s="49"/>
      <c r="ECX123" s="49"/>
      <c r="ECY123" s="49"/>
      <c r="ECZ123" s="49"/>
      <c r="EDA123" s="49"/>
      <c r="EDB123" s="49"/>
      <c r="EDC123" s="49"/>
      <c r="EDD123" s="49"/>
      <c r="EDE123" s="49"/>
      <c r="EDF123" s="49"/>
      <c r="EDG123" s="49"/>
      <c r="EDH123" s="49"/>
      <c r="EDI123" s="49"/>
      <c r="EDJ123" s="49"/>
      <c r="EDK123" s="49"/>
      <c r="EDL123" s="49"/>
      <c r="EDM123" s="49"/>
      <c r="EDN123" s="49"/>
      <c r="EDO123" s="49"/>
      <c r="EDP123" s="49"/>
      <c r="EDQ123" s="49"/>
      <c r="EDR123" s="49"/>
      <c r="EDS123" s="49"/>
      <c r="EDT123" s="49"/>
      <c r="EDU123" s="49"/>
      <c r="EDV123" s="49"/>
      <c r="EDW123" s="49"/>
      <c r="EDX123" s="49"/>
      <c r="EDY123" s="49"/>
      <c r="EDZ123" s="49"/>
      <c r="EEA123" s="49"/>
      <c r="EEB123" s="49"/>
      <c r="EEC123" s="49"/>
      <c r="EED123" s="49"/>
      <c r="EEE123" s="49"/>
      <c r="EEF123" s="49"/>
      <c r="EEG123" s="49"/>
      <c r="EEH123" s="49"/>
      <c r="EEI123" s="49"/>
      <c r="EEJ123" s="49"/>
      <c r="EEK123" s="49"/>
      <c r="EEL123" s="49"/>
      <c r="EEM123" s="49"/>
      <c r="EEN123" s="49"/>
      <c r="EEO123" s="49"/>
      <c r="EEP123" s="49"/>
      <c r="EEQ123" s="49"/>
      <c r="EER123" s="49"/>
      <c r="EES123" s="49"/>
      <c r="EET123" s="49"/>
      <c r="EEU123" s="49"/>
      <c r="EEV123" s="49"/>
      <c r="EEW123" s="49"/>
      <c r="EEX123" s="49"/>
      <c r="EEY123" s="49"/>
      <c r="EEZ123" s="49"/>
      <c r="EFA123" s="49"/>
      <c r="EFB123" s="49"/>
      <c r="EFC123" s="49"/>
      <c r="EFD123" s="49"/>
      <c r="EFE123" s="49"/>
      <c r="EFF123" s="49"/>
      <c r="EFG123" s="49"/>
      <c r="EFH123" s="49"/>
      <c r="EFI123" s="49"/>
      <c r="EFJ123" s="49"/>
      <c r="EFK123" s="49"/>
      <c r="EFL123" s="49"/>
      <c r="EFM123" s="49"/>
      <c r="EFN123" s="49"/>
      <c r="EFO123" s="49"/>
      <c r="EFP123" s="49"/>
      <c r="EFQ123" s="49"/>
      <c r="EFR123" s="49"/>
      <c r="EFS123" s="49"/>
      <c r="EFT123" s="49"/>
      <c r="EFU123" s="49"/>
      <c r="EFV123" s="49"/>
      <c r="EFW123" s="49"/>
      <c r="EFX123" s="49"/>
      <c r="EFY123" s="49"/>
      <c r="EFZ123" s="49"/>
      <c r="EGA123" s="49"/>
      <c r="EGB123" s="49"/>
      <c r="EGC123" s="49"/>
      <c r="EGD123" s="49"/>
      <c r="EGE123" s="49"/>
      <c r="EGF123" s="49"/>
      <c r="EGG123" s="49"/>
      <c r="EGH123" s="49"/>
      <c r="EGI123" s="49"/>
      <c r="EGJ123" s="49"/>
      <c r="EGK123" s="49"/>
      <c r="EGL123" s="49"/>
      <c r="EGM123" s="49"/>
      <c r="EGN123" s="49"/>
      <c r="EGO123" s="49"/>
      <c r="EGP123" s="49"/>
      <c r="EGQ123" s="49"/>
      <c r="EGR123" s="49"/>
      <c r="EGS123" s="49"/>
      <c r="EGT123" s="49"/>
      <c r="EGU123" s="49"/>
      <c r="EGV123" s="49"/>
      <c r="EGW123" s="49"/>
      <c r="EGX123" s="49"/>
      <c r="EGY123" s="49"/>
      <c r="EGZ123" s="49"/>
      <c r="EHA123" s="49"/>
      <c r="EHB123" s="49"/>
      <c r="EHC123" s="49"/>
      <c r="EHD123" s="49"/>
      <c r="EHE123" s="49"/>
      <c r="EHF123" s="49"/>
      <c r="EHG123" s="49"/>
      <c r="EHH123" s="49"/>
      <c r="EHI123" s="49"/>
      <c r="EHJ123" s="49"/>
      <c r="EHK123" s="49"/>
      <c r="EHL123" s="49"/>
      <c r="EHM123" s="49"/>
      <c r="EHN123" s="49"/>
      <c r="EHO123" s="49"/>
      <c r="EHP123" s="49"/>
      <c r="EHQ123" s="49"/>
      <c r="EHR123" s="49"/>
      <c r="EHS123" s="49"/>
      <c r="EHT123" s="49"/>
      <c r="EHU123" s="49"/>
      <c r="EHV123" s="49"/>
      <c r="EHW123" s="49"/>
      <c r="EHX123" s="49"/>
      <c r="EHY123" s="49"/>
      <c r="EHZ123" s="49"/>
      <c r="EIA123" s="49"/>
      <c r="EIB123" s="49"/>
      <c r="EIC123" s="49"/>
      <c r="EID123" s="49"/>
      <c r="EIE123" s="49"/>
      <c r="EIF123" s="49"/>
      <c r="EIG123" s="49"/>
      <c r="EIH123" s="49"/>
      <c r="EII123" s="49"/>
      <c r="EIJ123" s="49"/>
      <c r="EIK123" s="49"/>
      <c r="EIL123" s="49"/>
      <c r="EIM123" s="49"/>
      <c r="EIN123" s="49"/>
      <c r="EIO123" s="49"/>
      <c r="EIP123" s="49"/>
      <c r="EIQ123" s="49"/>
      <c r="EIR123" s="49"/>
      <c r="EIS123" s="49"/>
      <c r="EIT123" s="49"/>
      <c r="EIU123" s="49"/>
      <c r="EIV123" s="49"/>
      <c r="EIW123" s="49"/>
      <c r="EIX123" s="49"/>
      <c r="EIY123" s="49"/>
      <c r="EIZ123" s="49"/>
      <c r="EJA123" s="49"/>
      <c r="EJB123" s="49"/>
      <c r="EJC123" s="49"/>
      <c r="EJD123" s="49"/>
      <c r="EJE123" s="49"/>
      <c r="EJF123" s="49"/>
      <c r="EJG123" s="49"/>
      <c r="EJH123" s="49"/>
      <c r="EJI123" s="49"/>
      <c r="EJJ123" s="49"/>
      <c r="EJK123" s="49"/>
      <c r="EJL123" s="49"/>
      <c r="EJM123" s="49"/>
      <c r="EJN123" s="49"/>
      <c r="EJO123" s="49"/>
      <c r="EJP123" s="49"/>
      <c r="EJQ123" s="49"/>
      <c r="EJR123" s="49"/>
      <c r="EJS123" s="49"/>
      <c r="EJT123" s="49"/>
      <c r="EJU123" s="49"/>
      <c r="EJV123" s="49"/>
      <c r="EJW123" s="49"/>
      <c r="EJX123" s="49"/>
      <c r="EJY123" s="49"/>
      <c r="EJZ123" s="49"/>
      <c r="EKA123" s="49"/>
      <c r="EKB123" s="49"/>
      <c r="EKC123" s="49"/>
      <c r="EKD123" s="49"/>
      <c r="EKE123" s="49"/>
      <c r="EKF123" s="49"/>
      <c r="EKG123" s="49"/>
      <c r="EKH123" s="49"/>
      <c r="EKI123" s="49"/>
      <c r="EKJ123" s="49"/>
      <c r="EKK123" s="49"/>
      <c r="EKL123" s="49"/>
      <c r="EKM123" s="49"/>
      <c r="EKN123" s="49"/>
      <c r="EKO123" s="49"/>
      <c r="EKP123" s="49"/>
      <c r="EKQ123" s="49"/>
      <c r="EKR123" s="49"/>
      <c r="EKS123" s="49"/>
      <c r="EKT123" s="49"/>
      <c r="EKU123" s="49"/>
      <c r="EKV123" s="49"/>
      <c r="EKW123" s="49"/>
      <c r="EKX123" s="49"/>
      <c r="EKY123" s="49"/>
      <c r="EKZ123" s="49"/>
      <c r="ELA123" s="49"/>
      <c r="ELB123" s="49"/>
      <c r="ELC123" s="49"/>
      <c r="ELD123" s="49"/>
      <c r="ELE123" s="49"/>
      <c r="ELF123" s="49"/>
      <c r="ELG123" s="49"/>
      <c r="ELH123" s="49"/>
      <c r="ELI123" s="49"/>
      <c r="ELJ123" s="49"/>
      <c r="ELK123" s="49"/>
      <c r="ELL123" s="49"/>
      <c r="ELM123" s="49"/>
      <c r="ELN123" s="49"/>
      <c r="ELO123" s="49"/>
      <c r="ELP123" s="49"/>
      <c r="ELQ123" s="49"/>
      <c r="ELR123" s="49"/>
      <c r="ELS123" s="49"/>
      <c r="ELT123" s="49"/>
      <c r="ELU123" s="49"/>
      <c r="ELV123" s="49"/>
      <c r="ELW123" s="49"/>
      <c r="ELX123" s="49"/>
      <c r="ELY123" s="49"/>
      <c r="ELZ123" s="49"/>
      <c r="EMA123" s="49"/>
      <c r="EMB123" s="49"/>
      <c r="EMC123" s="49"/>
      <c r="EMD123" s="49"/>
      <c r="EME123" s="49"/>
      <c r="EMF123" s="49"/>
      <c r="EMG123" s="49"/>
      <c r="EMH123" s="49"/>
      <c r="EMI123" s="49"/>
      <c r="EMJ123" s="49"/>
      <c r="EMK123" s="49"/>
      <c r="EML123" s="49"/>
      <c r="EMM123" s="49"/>
      <c r="EMN123" s="49"/>
      <c r="EMO123" s="49"/>
      <c r="EMP123" s="49"/>
      <c r="EMQ123" s="49"/>
      <c r="EMR123" s="49"/>
      <c r="EMS123" s="49"/>
      <c r="EMT123" s="49"/>
      <c r="EMU123" s="49"/>
      <c r="EMV123" s="49"/>
      <c r="EMW123" s="49"/>
      <c r="EMX123" s="49"/>
      <c r="EMY123" s="49"/>
      <c r="EMZ123" s="49"/>
      <c r="ENA123" s="49"/>
      <c r="ENB123" s="49"/>
      <c r="ENC123" s="49"/>
      <c r="END123" s="49"/>
      <c r="ENE123" s="49"/>
      <c r="ENF123" s="49"/>
      <c r="ENG123" s="49"/>
      <c r="ENH123" s="49"/>
      <c r="ENI123" s="49"/>
      <c r="ENJ123" s="49"/>
      <c r="ENK123" s="49"/>
      <c r="ENL123" s="49"/>
      <c r="ENM123" s="49"/>
      <c r="ENN123" s="49"/>
      <c r="ENO123" s="49"/>
      <c r="ENP123" s="49"/>
      <c r="ENQ123" s="49"/>
      <c r="ENR123" s="49"/>
      <c r="ENS123" s="49"/>
      <c r="ENT123" s="49"/>
      <c r="ENU123" s="49"/>
      <c r="ENV123" s="49"/>
      <c r="ENW123" s="49"/>
      <c r="ENX123" s="49"/>
      <c r="ENY123" s="49"/>
      <c r="ENZ123" s="49"/>
      <c r="EOA123" s="49"/>
      <c r="EOB123" s="49"/>
      <c r="EOC123" s="49"/>
      <c r="EOD123" s="49"/>
      <c r="EOE123" s="49"/>
      <c r="EOF123" s="49"/>
      <c r="EOG123" s="49"/>
      <c r="EOH123" s="49"/>
      <c r="EOI123" s="49"/>
      <c r="EOJ123" s="49"/>
      <c r="EOK123" s="49"/>
      <c r="EOL123" s="49"/>
      <c r="EOM123" s="49"/>
      <c r="EON123" s="49"/>
      <c r="EOO123" s="49"/>
      <c r="EOP123" s="49"/>
      <c r="EOQ123" s="49"/>
      <c r="EOR123" s="49"/>
      <c r="EOS123" s="49"/>
      <c r="EOT123" s="49"/>
      <c r="EOU123" s="49"/>
      <c r="EOV123" s="49"/>
      <c r="EOW123" s="49"/>
      <c r="EOX123" s="49"/>
      <c r="EOY123" s="49"/>
      <c r="EOZ123" s="49"/>
      <c r="EPA123" s="49"/>
      <c r="EPB123" s="49"/>
      <c r="EPC123" s="49"/>
      <c r="EPD123" s="49"/>
      <c r="EPE123" s="49"/>
      <c r="EPF123" s="49"/>
      <c r="EPG123" s="49"/>
      <c r="EPH123" s="49"/>
      <c r="EPI123" s="49"/>
      <c r="EPJ123" s="49"/>
      <c r="EPK123" s="49"/>
      <c r="EPL123" s="49"/>
      <c r="EPM123" s="49"/>
      <c r="EPN123" s="49"/>
      <c r="EPO123" s="49"/>
      <c r="EPP123" s="49"/>
      <c r="EPQ123" s="49"/>
      <c r="EPR123" s="49"/>
      <c r="EPS123" s="49"/>
      <c r="EPT123" s="49"/>
      <c r="EPU123" s="49"/>
      <c r="EPV123" s="49"/>
      <c r="EPW123" s="49"/>
      <c r="EPX123" s="49"/>
      <c r="EPY123" s="49"/>
      <c r="EPZ123" s="49"/>
      <c r="EQA123" s="49"/>
      <c r="EQB123" s="49"/>
      <c r="EQC123" s="49"/>
      <c r="EQD123" s="49"/>
      <c r="EQE123" s="49"/>
      <c r="EQF123" s="49"/>
      <c r="EQG123" s="49"/>
      <c r="EQH123" s="49"/>
      <c r="EQI123" s="49"/>
      <c r="EQJ123" s="49"/>
      <c r="EQK123" s="49"/>
      <c r="EQL123" s="49"/>
      <c r="EQM123" s="49"/>
      <c r="EQN123" s="49"/>
      <c r="EQO123" s="49"/>
      <c r="EQP123" s="49"/>
      <c r="EQQ123" s="49"/>
      <c r="EQR123" s="49"/>
      <c r="EQS123" s="49"/>
      <c r="EQT123" s="49"/>
      <c r="EQU123" s="49"/>
      <c r="EQV123" s="49"/>
      <c r="EQW123" s="49"/>
      <c r="EQX123" s="49"/>
      <c r="EQY123" s="49"/>
      <c r="EQZ123" s="49"/>
      <c r="ERA123" s="49"/>
      <c r="ERB123" s="49"/>
      <c r="ERC123" s="49"/>
      <c r="ERD123" s="49"/>
      <c r="ERE123" s="49"/>
      <c r="ERF123" s="49"/>
      <c r="ERG123" s="49"/>
      <c r="ERH123" s="49"/>
      <c r="ERI123" s="49"/>
      <c r="ERJ123" s="49"/>
      <c r="ERK123" s="49"/>
      <c r="ERL123" s="49"/>
      <c r="ERM123" s="49"/>
      <c r="ERN123" s="49"/>
      <c r="ERO123" s="49"/>
      <c r="ERP123" s="49"/>
      <c r="ERQ123" s="49"/>
      <c r="ERR123" s="49"/>
      <c r="ERS123" s="49"/>
      <c r="ERT123" s="49"/>
      <c r="ERU123" s="49"/>
      <c r="ERV123" s="49"/>
      <c r="ERW123" s="49"/>
      <c r="ERX123" s="49"/>
      <c r="ERY123" s="49"/>
      <c r="ERZ123" s="49"/>
      <c r="ESA123" s="49"/>
      <c r="ESB123" s="49"/>
      <c r="ESC123" s="49"/>
      <c r="ESD123" s="49"/>
      <c r="ESE123" s="49"/>
      <c r="ESF123" s="49"/>
      <c r="ESG123" s="49"/>
      <c r="ESH123" s="49"/>
      <c r="ESI123" s="49"/>
      <c r="ESJ123" s="49"/>
      <c r="ESK123" s="49"/>
      <c r="ESL123" s="49"/>
      <c r="ESM123" s="49"/>
      <c r="ESN123" s="49"/>
      <c r="ESO123" s="49"/>
      <c r="ESP123" s="49"/>
      <c r="ESQ123" s="49"/>
      <c r="ESR123" s="49"/>
      <c r="ESS123" s="49"/>
      <c r="EST123" s="49"/>
      <c r="ESU123" s="49"/>
      <c r="ESV123" s="49"/>
      <c r="ESW123" s="49"/>
      <c r="ESX123" s="49"/>
      <c r="ESY123" s="49"/>
      <c r="ESZ123" s="49"/>
      <c r="ETA123" s="49"/>
      <c r="ETB123" s="49"/>
      <c r="ETC123" s="49"/>
      <c r="ETD123" s="49"/>
      <c r="ETE123" s="49"/>
      <c r="ETF123" s="49"/>
      <c r="ETG123" s="49"/>
      <c r="ETH123" s="49"/>
      <c r="ETI123" s="49"/>
      <c r="ETJ123" s="49"/>
      <c r="ETK123" s="49"/>
      <c r="ETL123" s="49"/>
      <c r="ETM123" s="49"/>
      <c r="ETN123" s="49"/>
      <c r="ETO123" s="49"/>
      <c r="ETP123" s="49"/>
      <c r="ETQ123" s="49"/>
      <c r="ETR123" s="49"/>
      <c r="ETS123" s="49"/>
      <c r="ETT123" s="49"/>
      <c r="ETU123" s="49"/>
      <c r="ETV123" s="49"/>
      <c r="ETW123" s="49"/>
      <c r="ETX123" s="49"/>
      <c r="ETY123" s="49"/>
      <c r="ETZ123" s="49"/>
      <c r="EUA123" s="49"/>
      <c r="EUB123" s="49"/>
      <c r="EUC123" s="49"/>
      <c r="EUD123" s="49"/>
      <c r="EUE123" s="49"/>
      <c r="EUF123" s="49"/>
      <c r="EUG123" s="49"/>
      <c r="EUH123" s="49"/>
      <c r="EUI123" s="49"/>
      <c r="EUJ123" s="49"/>
      <c r="EUK123" s="49"/>
      <c r="EUL123" s="49"/>
      <c r="EUM123" s="49"/>
      <c r="EUN123" s="49"/>
      <c r="EUO123" s="49"/>
      <c r="EUP123" s="49"/>
      <c r="EUQ123" s="49"/>
      <c r="EUR123" s="49"/>
      <c r="EUS123" s="49"/>
      <c r="EUT123" s="49"/>
      <c r="EUU123" s="49"/>
      <c r="EUV123" s="49"/>
      <c r="EUW123" s="49"/>
      <c r="EUX123" s="49"/>
      <c r="EUY123" s="49"/>
      <c r="EUZ123" s="49"/>
      <c r="EVA123" s="49"/>
      <c r="EVB123" s="49"/>
      <c r="EVC123" s="49"/>
      <c r="EVD123" s="49"/>
      <c r="EVE123" s="49"/>
      <c r="EVF123" s="49"/>
      <c r="EVG123" s="49"/>
      <c r="EVH123" s="49"/>
      <c r="EVI123" s="49"/>
      <c r="EVJ123" s="49"/>
      <c r="EVK123" s="49"/>
      <c r="EVL123" s="49"/>
      <c r="EVM123" s="49"/>
      <c r="EVN123" s="49"/>
      <c r="EVO123" s="49"/>
      <c r="EVP123" s="49"/>
      <c r="EVQ123" s="49"/>
      <c r="EVR123" s="49"/>
      <c r="EVS123" s="49"/>
      <c r="EVT123" s="49"/>
      <c r="EVU123" s="49"/>
      <c r="EVV123" s="49"/>
      <c r="EVW123" s="49"/>
      <c r="EVX123" s="49"/>
      <c r="EVY123" s="49"/>
      <c r="EVZ123" s="49"/>
      <c r="EWA123" s="49"/>
      <c r="EWB123" s="49"/>
      <c r="EWC123" s="49"/>
      <c r="EWD123" s="49"/>
      <c r="EWE123" s="49"/>
      <c r="EWF123" s="49"/>
      <c r="EWG123" s="49"/>
      <c r="EWH123" s="49"/>
      <c r="EWI123" s="49"/>
      <c r="EWJ123" s="49"/>
      <c r="EWK123" s="49"/>
      <c r="EWL123" s="49"/>
      <c r="EWM123" s="49"/>
      <c r="EWN123" s="49"/>
      <c r="EWO123" s="49"/>
      <c r="EWP123" s="49"/>
      <c r="EWQ123" s="49"/>
      <c r="EWR123" s="49"/>
      <c r="EWS123" s="49"/>
      <c r="EWT123" s="49"/>
      <c r="EWU123" s="49"/>
      <c r="EWV123" s="49"/>
      <c r="EWW123" s="49"/>
      <c r="EWX123" s="49"/>
      <c r="EWY123" s="49"/>
      <c r="EWZ123" s="49"/>
      <c r="EXA123" s="49"/>
      <c r="EXB123" s="49"/>
      <c r="EXC123" s="49"/>
      <c r="EXD123" s="49"/>
      <c r="EXE123" s="49"/>
      <c r="EXF123" s="49"/>
      <c r="EXG123" s="49"/>
      <c r="EXH123" s="49"/>
      <c r="EXI123" s="49"/>
      <c r="EXJ123" s="49"/>
      <c r="EXK123" s="49"/>
      <c r="EXL123" s="49"/>
      <c r="EXM123" s="49"/>
      <c r="EXN123" s="49"/>
      <c r="EXO123" s="49"/>
      <c r="EXP123" s="49"/>
      <c r="EXQ123" s="49"/>
      <c r="EXR123" s="49"/>
      <c r="EXS123" s="49"/>
      <c r="EXT123" s="49"/>
      <c r="EXU123" s="49"/>
      <c r="EXV123" s="49"/>
      <c r="EXW123" s="49"/>
      <c r="EXX123" s="49"/>
      <c r="EXY123" s="49"/>
      <c r="EXZ123" s="49"/>
      <c r="EYA123" s="49"/>
      <c r="EYB123" s="49"/>
      <c r="EYC123" s="49"/>
      <c r="EYD123" s="49"/>
      <c r="EYE123" s="49"/>
      <c r="EYF123" s="49"/>
      <c r="EYG123" s="49"/>
      <c r="EYH123" s="49"/>
      <c r="EYI123" s="49"/>
      <c r="EYJ123" s="49"/>
      <c r="EYK123" s="49"/>
      <c r="EYL123" s="49"/>
      <c r="EYM123" s="49"/>
      <c r="EYN123" s="49"/>
      <c r="EYO123" s="49"/>
      <c r="EYP123" s="49"/>
      <c r="EYQ123" s="49"/>
      <c r="EYR123" s="49"/>
      <c r="EYS123" s="49"/>
      <c r="EYT123" s="49"/>
      <c r="EYU123" s="49"/>
      <c r="EYV123" s="49"/>
      <c r="EYW123" s="49"/>
      <c r="EYX123" s="49"/>
      <c r="EYY123" s="49"/>
      <c r="EYZ123" s="49"/>
      <c r="EZA123" s="49"/>
      <c r="EZB123" s="49"/>
      <c r="EZC123" s="49"/>
      <c r="EZD123" s="49"/>
      <c r="EZE123" s="49"/>
      <c r="EZF123" s="49"/>
      <c r="EZG123" s="49"/>
      <c r="EZH123" s="49"/>
      <c r="EZI123" s="49"/>
      <c r="EZJ123" s="49"/>
      <c r="EZK123" s="49"/>
      <c r="EZL123" s="49"/>
      <c r="EZM123" s="49"/>
      <c r="EZN123" s="49"/>
      <c r="EZO123" s="49"/>
      <c r="EZP123" s="49"/>
      <c r="EZQ123" s="49"/>
      <c r="EZR123" s="49"/>
      <c r="EZS123" s="49"/>
      <c r="EZT123" s="49"/>
      <c r="EZU123" s="49"/>
      <c r="EZV123" s="49"/>
      <c r="EZW123" s="49"/>
      <c r="EZX123" s="49"/>
      <c r="EZY123" s="49"/>
      <c r="EZZ123" s="49"/>
      <c r="FAA123" s="49"/>
      <c r="FAB123" s="49"/>
      <c r="FAC123" s="49"/>
      <c r="FAD123" s="49"/>
      <c r="FAE123" s="49"/>
      <c r="FAF123" s="49"/>
      <c r="FAG123" s="49"/>
      <c r="FAH123" s="49"/>
      <c r="FAI123" s="49"/>
      <c r="FAJ123" s="49"/>
      <c r="FAK123" s="49"/>
      <c r="FAL123" s="49"/>
      <c r="FAM123" s="49"/>
      <c r="FAN123" s="49"/>
      <c r="FAO123" s="49"/>
      <c r="FAP123" s="49"/>
      <c r="FAQ123" s="49"/>
      <c r="FAR123" s="49"/>
      <c r="FAS123" s="49"/>
      <c r="FAT123" s="49"/>
      <c r="FAU123" s="49"/>
      <c r="FAV123" s="49"/>
      <c r="FAW123" s="49"/>
      <c r="FAX123" s="49"/>
      <c r="FAY123" s="49"/>
      <c r="FAZ123" s="49"/>
      <c r="FBA123" s="49"/>
      <c r="FBB123" s="49"/>
      <c r="FBC123" s="49"/>
      <c r="FBD123" s="49"/>
      <c r="FBE123" s="49"/>
      <c r="FBF123" s="49"/>
      <c r="FBG123" s="49"/>
      <c r="FBH123" s="49"/>
      <c r="FBI123" s="49"/>
      <c r="FBJ123" s="49"/>
      <c r="FBK123" s="49"/>
      <c r="FBL123" s="49"/>
      <c r="FBM123" s="49"/>
      <c r="FBN123" s="49"/>
      <c r="FBO123" s="49"/>
      <c r="FBP123" s="49"/>
      <c r="FBQ123" s="49"/>
      <c r="FBR123" s="49"/>
      <c r="FBS123" s="49"/>
      <c r="FBT123" s="49"/>
      <c r="FBU123" s="49"/>
      <c r="FBV123" s="49"/>
      <c r="FBW123" s="49"/>
      <c r="FBX123" s="49"/>
      <c r="FBY123" s="49"/>
      <c r="FBZ123" s="49"/>
      <c r="FCA123" s="49"/>
      <c r="FCB123" s="49"/>
      <c r="FCC123" s="49"/>
      <c r="FCD123" s="49"/>
      <c r="FCE123" s="49"/>
      <c r="FCF123" s="49"/>
      <c r="FCG123" s="49"/>
      <c r="FCH123" s="49"/>
      <c r="FCI123" s="49"/>
      <c r="FCJ123" s="49"/>
      <c r="FCK123" s="49"/>
      <c r="FCL123" s="49"/>
      <c r="FCM123" s="49"/>
      <c r="FCN123" s="49"/>
      <c r="FCO123" s="49"/>
      <c r="FCP123" s="49"/>
      <c r="FCQ123" s="49"/>
      <c r="FCR123" s="49"/>
      <c r="FCS123" s="49"/>
      <c r="FCT123" s="49"/>
      <c r="FCU123" s="49"/>
      <c r="FCV123" s="49"/>
      <c r="FCW123" s="49"/>
      <c r="FCX123" s="49"/>
      <c r="FCY123" s="49"/>
      <c r="FCZ123" s="49"/>
      <c r="FDA123" s="49"/>
      <c r="FDB123" s="49"/>
      <c r="FDC123" s="49"/>
      <c r="FDD123" s="49"/>
      <c r="FDE123" s="49"/>
      <c r="FDF123" s="49"/>
      <c r="FDG123" s="49"/>
      <c r="FDH123" s="49"/>
      <c r="FDI123" s="49"/>
      <c r="FDJ123" s="49"/>
      <c r="FDK123" s="49"/>
      <c r="FDL123" s="49"/>
      <c r="FDM123" s="49"/>
      <c r="FDN123" s="49"/>
      <c r="FDO123" s="49"/>
      <c r="FDP123" s="49"/>
      <c r="FDQ123" s="49"/>
      <c r="FDR123" s="49"/>
      <c r="FDS123" s="49"/>
      <c r="FDT123" s="49"/>
      <c r="FDU123" s="49"/>
      <c r="FDV123" s="49"/>
      <c r="FDW123" s="49"/>
      <c r="FDX123" s="49"/>
      <c r="FDY123" s="49"/>
      <c r="FDZ123" s="49"/>
      <c r="FEA123" s="49"/>
      <c r="FEB123" s="49"/>
      <c r="FEC123" s="49"/>
      <c r="FED123" s="49"/>
      <c r="FEE123" s="49"/>
      <c r="FEF123" s="49"/>
      <c r="FEG123" s="49"/>
      <c r="FEH123" s="49"/>
      <c r="FEI123" s="49"/>
      <c r="FEJ123" s="49"/>
      <c r="FEK123" s="49"/>
      <c r="FEL123" s="49"/>
      <c r="FEM123" s="49"/>
      <c r="FEN123" s="49"/>
      <c r="FEO123" s="49"/>
      <c r="FEP123" s="49"/>
      <c r="FEQ123" s="49"/>
      <c r="FER123" s="49"/>
      <c r="FES123" s="49"/>
      <c r="FET123" s="49"/>
      <c r="FEU123" s="49"/>
      <c r="FEV123" s="49"/>
      <c r="FEW123" s="49"/>
      <c r="FEX123" s="49"/>
      <c r="FEY123" s="49"/>
      <c r="FEZ123" s="49"/>
      <c r="FFA123" s="49"/>
      <c r="FFB123" s="49"/>
      <c r="FFC123" s="49"/>
      <c r="FFD123" s="49"/>
      <c r="FFE123" s="49"/>
      <c r="FFF123" s="49"/>
      <c r="FFG123" s="49"/>
      <c r="FFH123" s="49"/>
      <c r="FFI123" s="49"/>
      <c r="FFJ123" s="49"/>
      <c r="FFK123" s="49"/>
      <c r="FFL123" s="49"/>
      <c r="FFM123" s="49"/>
      <c r="FFN123" s="49"/>
      <c r="FFO123" s="49"/>
      <c r="FFP123" s="49"/>
      <c r="FFQ123" s="49"/>
      <c r="FFR123" s="49"/>
      <c r="FFS123" s="49"/>
      <c r="FFT123" s="49"/>
      <c r="FFU123" s="49"/>
      <c r="FFV123" s="49"/>
      <c r="FFW123" s="49"/>
      <c r="FFX123" s="49"/>
      <c r="FFY123" s="49"/>
      <c r="FFZ123" s="49"/>
      <c r="FGA123" s="49"/>
      <c r="FGB123" s="49"/>
      <c r="FGC123" s="49"/>
      <c r="FGD123" s="49"/>
      <c r="FGE123" s="49"/>
      <c r="FGF123" s="49"/>
      <c r="FGG123" s="49"/>
      <c r="FGH123" s="49"/>
      <c r="FGI123" s="49"/>
      <c r="FGJ123" s="49"/>
      <c r="FGK123" s="49"/>
      <c r="FGL123" s="49"/>
      <c r="FGM123" s="49"/>
      <c r="FGN123" s="49"/>
      <c r="FGO123" s="49"/>
      <c r="FGP123" s="49"/>
      <c r="FGQ123" s="49"/>
      <c r="FGR123" s="49"/>
      <c r="FGS123" s="49"/>
      <c r="FGT123" s="49"/>
      <c r="FGU123" s="49"/>
      <c r="FGV123" s="49"/>
      <c r="FGW123" s="49"/>
      <c r="FGX123" s="49"/>
      <c r="FGY123" s="49"/>
      <c r="FGZ123" s="49"/>
      <c r="FHA123" s="49"/>
      <c r="FHB123" s="49"/>
      <c r="FHC123" s="49"/>
      <c r="FHD123" s="49"/>
      <c r="FHE123" s="49"/>
      <c r="FHF123" s="49"/>
      <c r="FHG123" s="49"/>
      <c r="FHH123" s="49"/>
      <c r="FHI123" s="49"/>
      <c r="FHJ123" s="49"/>
      <c r="FHK123" s="49"/>
      <c r="FHL123" s="49"/>
      <c r="FHM123" s="49"/>
      <c r="FHN123" s="49"/>
      <c r="FHO123" s="49"/>
      <c r="FHP123" s="49"/>
      <c r="FHQ123" s="49"/>
      <c r="FHR123" s="49"/>
      <c r="FHS123" s="49"/>
      <c r="FHT123" s="49"/>
      <c r="FHU123" s="49"/>
      <c r="FHV123" s="49"/>
      <c r="FHW123" s="49"/>
      <c r="FHX123" s="49"/>
      <c r="FHY123" s="49"/>
      <c r="FHZ123" s="49"/>
      <c r="FIA123" s="49"/>
      <c r="FIB123" s="49"/>
      <c r="FIC123" s="49"/>
      <c r="FID123" s="49"/>
      <c r="FIE123" s="49"/>
      <c r="FIF123" s="49"/>
      <c r="FIG123" s="49"/>
      <c r="FIH123" s="49"/>
      <c r="FII123" s="49"/>
      <c r="FIJ123" s="49"/>
      <c r="FIK123" s="49"/>
      <c r="FIL123" s="49"/>
      <c r="FIM123" s="49"/>
      <c r="FIN123" s="49"/>
      <c r="FIO123" s="49"/>
      <c r="FIP123" s="49"/>
      <c r="FIQ123" s="49"/>
      <c r="FIR123" s="49"/>
      <c r="FIS123" s="49"/>
      <c r="FIT123" s="49"/>
      <c r="FIU123" s="49"/>
      <c r="FIV123" s="49"/>
      <c r="FIW123" s="49"/>
      <c r="FIX123" s="49"/>
      <c r="FIY123" s="49"/>
      <c r="FIZ123" s="49"/>
      <c r="FJA123" s="49"/>
      <c r="FJB123" s="49"/>
      <c r="FJC123" s="49"/>
      <c r="FJD123" s="49"/>
      <c r="FJE123" s="49"/>
      <c r="FJF123" s="49"/>
      <c r="FJG123" s="49"/>
      <c r="FJH123" s="49"/>
      <c r="FJI123" s="49"/>
      <c r="FJJ123" s="49"/>
      <c r="FJK123" s="49"/>
      <c r="FJL123" s="49"/>
      <c r="FJM123" s="49"/>
      <c r="FJN123" s="49"/>
      <c r="FJO123" s="49"/>
      <c r="FJP123" s="49"/>
      <c r="FJQ123" s="49"/>
      <c r="FJR123" s="49"/>
      <c r="FJS123" s="49"/>
      <c r="FJT123" s="49"/>
      <c r="FJU123" s="49"/>
      <c r="FJV123" s="49"/>
      <c r="FJW123" s="49"/>
      <c r="FJX123" s="49"/>
      <c r="FJY123" s="49"/>
      <c r="FJZ123" s="49"/>
      <c r="FKA123" s="49"/>
      <c r="FKB123" s="49"/>
      <c r="FKC123" s="49"/>
      <c r="FKD123" s="49"/>
      <c r="FKE123" s="49"/>
      <c r="FKF123" s="49"/>
      <c r="FKG123" s="49"/>
      <c r="FKH123" s="49"/>
      <c r="FKI123" s="49"/>
      <c r="FKJ123" s="49"/>
      <c r="FKK123" s="49"/>
      <c r="FKL123" s="49"/>
      <c r="FKM123" s="49"/>
      <c r="FKN123" s="49"/>
      <c r="FKO123" s="49"/>
      <c r="FKP123" s="49"/>
      <c r="FKQ123" s="49"/>
      <c r="FKR123" s="49"/>
      <c r="FKS123" s="49"/>
      <c r="FKT123" s="49"/>
      <c r="FKU123" s="49"/>
      <c r="FKV123" s="49"/>
      <c r="FKW123" s="49"/>
      <c r="FKX123" s="49"/>
      <c r="FKY123" s="49"/>
      <c r="FKZ123" s="49"/>
      <c r="FLA123" s="49"/>
      <c r="FLB123" s="49"/>
      <c r="FLC123" s="49"/>
      <c r="FLD123" s="49"/>
      <c r="FLE123" s="49"/>
      <c r="FLF123" s="49"/>
      <c r="FLG123" s="49"/>
      <c r="FLH123" s="49"/>
      <c r="FLI123" s="49"/>
      <c r="FLJ123" s="49"/>
      <c r="FLK123" s="49"/>
      <c r="FLL123" s="49"/>
      <c r="FLM123" s="49"/>
      <c r="FLN123" s="49"/>
      <c r="FLO123" s="49"/>
      <c r="FLP123" s="49"/>
      <c r="FLQ123" s="49"/>
      <c r="FLR123" s="49"/>
      <c r="FLS123" s="49"/>
      <c r="FLT123" s="49"/>
      <c r="FLU123" s="49"/>
      <c r="FLV123" s="49"/>
      <c r="FLW123" s="49"/>
      <c r="FLX123" s="49"/>
      <c r="FLY123" s="49"/>
      <c r="FLZ123" s="49"/>
      <c r="FMA123" s="49"/>
      <c r="FMB123" s="49"/>
      <c r="FMC123" s="49"/>
      <c r="FMD123" s="49"/>
      <c r="FME123" s="49"/>
      <c r="FMF123" s="49"/>
      <c r="FMG123" s="49"/>
      <c r="FMH123" s="49"/>
      <c r="FMI123" s="49"/>
      <c r="FMJ123" s="49"/>
      <c r="FMK123" s="49"/>
      <c r="FML123" s="49"/>
      <c r="FMM123" s="49"/>
      <c r="FMN123" s="49"/>
      <c r="FMO123" s="49"/>
      <c r="FMP123" s="49"/>
      <c r="FMQ123" s="49"/>
      <c r="FMR123" s="49"/>
      <c r="FMS123" s="49"/>
      <c r="FMT123" s="49"/>
      <c r="FMU123" s="49"/>
      <c r="FMV123" s="49"/>
      <c r="FMW123" s="49"/>
      <c r="FMX123" s="49"/>
      <c r="FMY123" s="49"/>
      <c r="FMZ123" s="49"/>
      <c r="FNA123" s="49"/>
      <c r="FNB123" s="49"/>
      <c r="FNC123" s="49"/>
      <c r="FND123" s="49"/>
      <c r="FNE123" s="49"/>
      <c r="FNF123" s="49"/>
      <c r="FNG123" s="49"/>
      <c r="FNH123" s="49"/>
      <c r="FNI123" s="49"/>
      <c r="FNJ123" s="49"/>
      <c r="FNK123" s="49"/>
      <c r="FNL123" s="49"/>
      <c r="FNM123" s="49"/>
      <c r="FNN123" s="49"/>
      <c r="FNO123" s="49"/>
      <c r="FNP123" s="49"/>
      <c r="FNQ123" s="49"/>
      <c r="FNR123" s="49"/>
      <c r="FNS123" s="49"/>
      <c r="FNT123" s="49"/>
      <c r="FNU123" s="49"/>
      <c r="FNV123" s="49"/>
      <c r="FNW123" s="49"/>
      <c r="FNX123" s="49"/>
      <c r="FNY123" s="49"/>
      <c r="FNZ123" s="49"/>
      <c r="FOA123" s="49"/>
      <c r="FOB123" s="49"/>
      <c r="FOC123" s="49"/>
      <c r="FOD123" s="49"/>
      <c r="FOE123" s="49"/>
      <c r="FOF123" s="49"/>
      <c r="FOG123" s="49"/>
      <c r="FOH123" s="49"/>
      <c r="FOI123" s="49"/>
      <c r="FOJ123" s="49"/>
      <c r="FOK123" s="49"/>
      <c r="FOL123" s="49"/>
      <c r="FOM123" s="49"/>
      <c r="FON123" s="49"/>
      <c r="FOO123" s="49"/>
      <c r="FOP123" s="49"/>
      <c r="FOQ123" s="49"/>
      <c r="FOR123" s="49"/>
      <c r="FOS123" s="49"/>
      <c r="FOT123" s="49"/>
      <c r="FOU123" s="49"/>
      <c r="FOV123" s="49"/>
      <c r="FOW123" s="49"/>
      <c r="FOX123" s="49"/>
      <c r="FOY123" s="49"/>
      <c r="FOZ123" s="49"/>
      <c r="FPA123" s="49"/>
      <c r="FPB123" s="49"/>
      <c r="FPC123" s="49"/>
      <c r="FPD123" s="49"/>
      <c r="FPE123" s="49"/>
      <c r="FPF123" s="49"/>
      <c r="FPG123" s="49"/>
      <c r="FPH123" s="49"/>
      <c r="FPI123" s="49"/>
      <c r="FPJ123" s="49"/>
      <c r="FPK123" s="49"/>
      <c r="FPL123" s="49"/>
      <c r="FPM123" s="49"/>
      <c r="FPN123" s="49"/>
      <c r="FPO123" s="49"/>
      <c r="FPP123" s="49"/>
      <c r="FPQ123" s="49"/>
      <c r="FPR123" s="49"/>
      <c r="FPS123" s="49"/>
      <c r="FPT123" s="49"/>
      <c r="FPU123" s="49"/>
      <c r="FPV123" s="49"/>
      <c r="FPW123" s="49"/>
      <c r="FPX123" s="49"/>
      <c r="FPY123" s="49"/>
      <c r="FPZ123" s="49"/>
      <c r="FQA123" s="49"/>
      <c r="FQB123" s="49"/>
      <c r="FQC123" s="49"/>
      <c r="FQD123" s="49"/>
      <c r="FQE123" s="49"/>
      <c r="FQF123" s="49"/>
      <c r="FQG123" s="49"/>
      <c r="FQH123" s="49"/>
      <c r="FQI123" s="49"/>
      <c r="FQJ123" s="49"/>
      <c r="FQK123" s="49"/>
      <c r="FQL123" s="49"/>
      <c r="FQM123" s="49"/>
      <c r="FQN123" s="49"/>
      <c r="FQO123" s="49"/>
      <c r="FQP123" s="49"/>
      <c r="FQQ123" s="49"/>
      <c r="FQR123" s="49"/>
      <c r="FQS123" s="49"/>
      <c r="FQT123" s="49"/>
      <c r="FQU123" s="49"/>
      <c r="FQV123" s="49"/>
      <c r="FQW123" s="49"/>
      <c r="FQX123" s="49"/>
      <c r="FQY123" s="49"/>
      <c r="FQZ123" s="49"/>
      <c r="FRA123" s="49"/>
      <c r="FRB123" s="49"/>
      <c r="FRC123" s="49"/>
      <c r="FRD123" s="49"/>
      <c r="FRE123" s="49"/>
      <c r="FRF123" s="49"/>
      <c r="FRG123" s="49"/>
      <c r="FRH123" s="49"/>
      <c r="FRI123" s="49"/>
      <c r="FRJ123" s="49"/>
      <c r="FRK123" s="49"/>
      <c r="FRL123" s="49"/>
      <c r="FRM123" s="49"/>
      <c r="FRN123" s="49"/>
      <c r="FRO123" s="49"/>
      <c r="FRP123" s="49"/>
      <c r="FRQ123" s="49"/>
      <c r="FRR123" s="49"/>
      <c r="FRS123" s="49"/>
      <c r="FRT123" s="49"/>
      <c r="FRU123" s="49"/>
      <c r="FRV123" s="49"/>
      <c r="FRW123" s="49"/>
      <c r="FRX123" s="49"/>
      <c r="FRY123" s="49"/>
      <c r="FRZ123" s="49"/>
      <c r="FSA123" s="49"/>
      <c r="FSB123" s="49"/>
      <c r="FSC123" s="49"/>
      <c r="FSD123" s="49"/>
      <c r="FSE123" s="49"/>
      <c r="FSF123" s="49"/>
      <c r="FSG123" s="49"/>
      <c r="FSH123" s="49"/>
      <c r="FSI123" s="49"/>
      <c r="FSJ123" s="49"/>
      <c r="FSK123" s="49"/>
      <c r="FSL123" s="49"/>
      <c r="FSM123" s="49"/>
      <c r="FSN123" s="49"/>
      <c r="FSO123" s="49"/>
      <c r="FSP123" s="49"/>
      <c r="FSQ123" s="49"/>
      <c r="FSR123" s="49"/>
      <c r="FSS123" s="49"/>
      <c r="FST123" s="49"/>
      <c r="FSU123" s="49"/>
      <c r="FSV123" s="49"/>
      <c r="FSW123" s="49"/>
      <c r="FSX123" s="49"/>
      <c r="FSY123" s="49"/>
      <c r="FSZ123" s="49"/>
      <c r="FTA123" s="49"/>
      <c r="FTB123" s="49"/>
      <c r="FTC123" s="49"/>
      <c r="FTD123" s="49"/>
      <c r="FTE123" s="49"/>
      <c r="FTF123" s="49"/>
      <c r="FTG123" s="49"/>
      <c r="FTH123" s="49"/>
      <c r="FTI123" s="49"/>
      <c r="FTJ123" s="49"/>
      <c r="FTK123" s="49"/>
      <c r="FTL123" s="49"/>
      <c r="FTM123" s="49"/>
      <c r="FTN123" s="49"/>
      <c r="FTO123" s="49"/>
      <c r="FTP123" s="49"/>
      <c r="FTQ123" s="49"/>
      <c r="FTR123" s="49"/>
      <c r="FTS123" s="49"/>
      <c r="FTT123" s="49"/>
      <c r="FTU123" s="49"/>
      <c r="FTV123" s="49"/>
      <c r="FTW123" s="49"/>
      <c r="FTX123" s="49"/>
      <c r="FTY123" s="49"/>
      <c r="FTZ123" s="49"/>
      <c r="FUA123" s="49"/>
      <c r="FUB123" s="49"/>
      <c r="FUC123" s="49"/>
      <c r="FUD123" s="49"/>
      <c r="FUE123" s="49"/>
      <c r="FUF123" s="49"/>
      <c r="FUG123" s="49"/>
      <c r="FUH123" s="49"/>
      <c r="FUI123" s="49"/>
      <c r="FUJ123" s="49"/>
      <c r="FUK123" s="49"/>
      <c r="FUL123" s="49"/>
      <c r="FUM123" s="49"/>
      <c r="FUN123" s="49"/>
      <c r="FUO123" s="49"/>
      <c r="FUP123" s="49"/>
      <c r="FUQ123" s="49"/>
      <c r="FUR123" s="49"/>
      <c r="FUS123" s="49"/>
      <c r="FUT123" s="49"/>
      <c r="FUU123" s="49"/>
      <c r="FUV123" s="49"/>
      <c r="FUW123" s="49"/>
      <c r="FUX123" s="49"/>
      <c r="FUY123" s="49"/>
      <c r="FUZ123" s="49"/>
      <c r="FVA123" s="49"/>
      <c r="FVB123" s="49"/>
      <c r="FVC123" s="49"/>
      <c r="FVD123" s="49"/>
      <c r="FVE123" s="49"/>
      <c r="FVF123" s="49"/>
      <c r="FVG123" s="49"/>
      <c r="FVH123" s="49"/>
      <c r="FVI123" s="49"/>
      <c r="FVJ123" s="49"/>
      <c r="FVK123" s="49"/>
      <c r="FVL123" s="49"/>
      <c r="FVM123" s="49"/>
      <c r="FVN123" s="49"/>
      <c r="FVO123" s="49"/>
      <c r="FVP123" s="49"/>
      <c r="FVQ123" s="49"/>
      <c r="FVR123" s="49"/>
      <c r="FVS123" s="49"/>
      <c r="FVT123" s="49"/>
      <c r="FVU123" s="49"/>
      <c r="FVV123" s="49"/>
      <c r="FVW123" s="49"/>
      <c r="FVX123" s="49"/>
      <c r="FVY123" s="49"/>
      <c r="FVZ123" s="49"/>
      <c r="FWA123" s="49"/>
      <c r="FWB123" s="49"/>
      <c r="FWC123" s="49"/>
      <c r="FWD123" s="49"/>
      <c r="FWE123" s="49"/>
      <c r="FWF123" s="49"/>
      <c r="FWG123" s="49"/>
      <c r="FWH123" s="49"/>
      <c r="FWI123" s="49"/>
      <c r="FWJ123" s="49"/>
      <c r="FWK123" s="49"/>
      <c r="FWL123" s="49"/>
      <c r="FWM123" s="49"/>
      <c r="FWN123" s="49"/>
      <c r="FWO123" s="49"/>
      <c r="FWP123" s="49"/>
      <c r="FWQ123" s="49"/>
      <c r="FWR123" s="49"/>
      <c r="FWS123" s="49"/>
      <c r="FWT123" s="49"/>
      <c r="FWU123" s="49"/>
      <c r="FWV123" s="49"/>
      <c r="FWW123" s="49"/>
      <c r="FWX123" s="49"/>
      <c r="FWY123" s="49"/>
      <c r="FWZ123" s="49"/>
      <c r="FXA123" s="49"/>
      <c r="FXB123" s="49"/>
      <c r="FXC123" s="49"/>
      <c r="FXD123" s="49"/>
      <c r="FXE123" s="49"/>
      <c r="FXF123" s="49"/>
      <c r="FXG123" s="49"/>
      <c r="FXH123" s="49"/>
      <c r="FXI123" s="49"/>
      <c r="FXJ123" s="49"/>
      <c r="FXK123" s="49"/>
      <c r="FXL123" s="49"/>
      <c r="FXM123" s="49"/>
      <c r="FXN123" s="49"/>
      <c r="FXO123" s="49"/>
      <c r="FXP123" s="49"/>
      <c r="FXQ123" s="49"/>
      <c r="FXR123" s="49"/>
      <c r="FXS123" s="49"/>
      <c r="FXT123" s="49"/>
      <c r="FXU123" s="49"/>
      <c r="FXV123" s="49"/>
      <c r="FXW123" s="49"/>
      <c r="FXX123" s="49"/>
      <c r="FXY123" s="49"/>
      <c r="FXZ123" s="49"/>
      <c r="FYA123" s="49"/>
      <c r="FYB123" s="49"/>
      <c r="FYC123" s="49"/>
      <c r="FYD123" s="49"/>
      <c r="FYE123" s="49"/>
      <c r="FYF123" s="49"/>
      <c r="FYG123" s="49"/>
      <c r="FYH123" s="49"/>
      <c r="FYI123" s="49"/>
      <c r="FYJ123" s="49"/>
      <c r="FYK123" s="49"/>
      <c r="FYL123" s="49"/>
      <c r="FYM123" s="49"/>
      <c r="FYN123" s="49"/>
      <c r="FYO123" s="49"/>
      <c r="FYP123" s="49"/>
      <c r="FYQ123" s="49"/>
      <c r="FYR123" s="49"/>
      <c r="FYS123" s="49"/>
      <c r="FYT123" s="49"/>
      <c r="FYU123" s="49"/>
      <c r="FYV123" s="49"/>
      <c r="FYW123" s="49"/>
      <c r="FYX123" s="49"/>
      <c r="FYY123" s="49"/>
      <c r="FYZ123" s="49"/>
      <c r="FZA123" s="49"/>
      <c r="FZB123" s="49"/>
      <c r="FZC123" s="49"/>
      <c r="FZD123" s="49"/>
      <c r="FZE123" s="49"/>
      <c r="FZF123" s="49"/>
      <c r="FZG123" s="49"/>
      <c r="FZH123" s="49"/>
      <c r="FZI123" s="49"/>
      <c r="FZJ123" s="49"/>
      <c r="FZK123" s="49"/>
      <c r="FZL123" s="49"/>
      <c r="FZM123" s="49"/>
      <c r="FZN123" s="49"/>
      <c r="FZO123" s="49"/>
      <c r="FZP123" s="49"/>
      <c r="FZQ123" s="49"/>
      <c r="FZR123" s="49"/>
      <c r="FZS123" s="49"/>
      <c r="FZT123" s="49"/>
      <c r="FZU123" s="49"/>
      <c r="FZV123" s="49"/>
      <c r="FZW123" s="49"/>
      <c r="FZX123" s="49"/>
      <c r="FZY123" s="49"/>
      <c r="FZZ123" s="49"/>
      <c r="GAA123" s="49"/>
      <c r="GAB123" s="49"/>
      <c r="GAC123" s="49"/>
      <c r="GAD123" s="49"/>
      <c r="GAE123" s="49"/>
      <c r="GAF123" s="49"/>
      <c r="GAG123" s="49"/>
      <c r="GAH123" s="49"/>
      <c r="GAI123" s="49"/>
      <c r="GAJ123" s="49"/>
      <c r="GAK123" s="49"/>
      <c r="GAL123" s="49"/>
      <c r="GAM123" s="49"/>
      <c r="GAN123" s="49"/>
      <c r="GAO123" s="49"/>
      <c r="GAP123" s="49"/>
      <c r="GAQ123" s="49"/>
      <c r="GAR123" s="49"/>
      <c r="GAS123" s="49"/>
      <c r="GAT123" s="49"/>
      <c r="GAU123" s="49"/>
      <c r="GAV123" s="49"/>
      <c r="GAW123" s="49"/>
      <c r="GAX123" s="49"/>
      <c r="GAY123" s="49"/>
      <c r="GAZ123" s="49"/>
      <c r="GBA123" s="49"/>
      <c r="GBB123" s="49"/>
      <c r="GBC123" s="49"/>
      <c r="GBD123" s="49"/>
      <c r="GBE123" s="49"/>
      <c r="GBF123" s="49"/>
      <c r="GBG123" s="49"/>
      <c r="GBH123" s="49"/>
      <c r="GBI123" s="49"/>
      <c r="GBJ123" s="49"/>
      <c r="GBK123" s="49"/>
      <c r="GBL123" s="49"/>
      <c r="GBM123" s="49"/>
      <c r="GBN123" s="49"/>
      <c r="GBO123" s="49"/>
      <c r="GBP123" s="49"/>
      <c r="GBQ123" s="49"/>
      <c r="GBR123" s="49"/>
      <c r="GBS123" s="49"/>
      <c r="GBT123" s="49"/>
      <c r="GBU123" s="49"/>
      <c r="GBV123" s="49"/>
      <c r="GBW123" s="49"/>
      <c r="GBX123" s="49"/>
      <c r="GBY123" s="49"/>
      <c r="GBZ123" s="49"/>
      <c r="GCA123" s="49"/>
      <c r="GCB123" s="49"/>
      <c r="GCC123" s="49"/>
      <c r="GCD123" s="49"/>
      <c r="GCE123" s="49"/>
      <c r="GCF123" s="49"/>
      <c r="GCG123" s="49"/>
      <c r="GCH123" s="49"/>
      <c r="GCI123" s="49"/>
      <c r="GCJ123" s="49"/>
      <c r="GCK123" s="49"/>
      <c r="GCL123" s="49"/>
      <c r="GCM123" s="49"/>
      <c r="GCN123" s="49"/>
      <c r="GCO123" s="49"/>
      <c r="GCP123" s="49"/>
      <c r="GCQ123" s="49"/>
      <c r="GCR123" s="49"/>
      <c r="GCS123" s="49"/>
      <c r="GCT123" s="49"/>
      <c r="GCU123" s="49"/>
      <c r="GCV123" s="49"/>
      <c r="GCW123" s="49"/>
      <c r="GCX123" s="49"/>
      <c r="GCY123" s="49"/>
      <c r="GCZ123" s="49"/>
      <c r="GDA123" s="49"/>
      <c r="GDB123" s="49"/>
      <c r="GDC123" s="49"/>
      <c r="GDD123" s="49"/>
      <c r="GDE123" s="49"/>
      <c r="GDF123" s="49"/>
      <c r="GDG123" s="49"/>
      <c r="GDH123" s="49"/>
      <c r="GDI123" s="49"/>
      <c r="GDJ123" s="49"/>
      <c r="GDK123" s="49"/>
      <c r="GDL123" s="49"/>
      <c r="GDM123" s="49"/>
      <c r="GDN123" s="49"/>
      <c r="GDO123" s="49"/>
      <c r="GDP123" s="49"/>
      <c r="GDQ123" s="49"/>
      <c r="GDR123" s="49"/>
      <c r="GDS123" s="49"/>
      <c r="GDT123" s="49"/>
      <c r="GDU123" s="49"/>
      <c r="GDV123" s="49"/>
      <c r="GDW123" s="49"/>
      <c r="GDX123" s="49"/>
      <c r="GDY123" s="49"/>
      <c r="GDZ123" s="49"/>
      <c r="GEA123" s="49"/>
      <c r="GEB123" s="49"/>
      <c r="GEC123" s="49"/>
      <c r="GED123" s="49"/>
      <c r="GEE123" s="49"/>
      <c r="GEF123" s="49"/>
      <c r="GEG123" s="49"/>
      <c r="GEH123" s="49"/>
      <c r="GEI123" s="49"/>
      <c r="GEJ123" s="49"/>
      <c r="GEK123" s="49"/>
      <c r="GEL123" s="49"/>
      <c r="GEM123" s="49"/>
      <c r="GEN123" s="49"/>
      <c r="GEO123" s="49"/>
      <c r="GEP123" s="49"/>
      <c r="GEQ123" s="49"/>
      <c r="GER123" s="49"/>
      <c r="GES123" s="49"/>
      <c r="GET123" s="49"/>
      <c r="GEU123" s="49"/>
      <c r="GEV123" s="49"/>
      <c r="GEW123" s="49"/>
      <c r="GEX123" s="49"/>
      <c r="GEY123" s="49"/>
      <c r="GEZ123" s="49"/>
      <c r="GFA123" s="49"/>
      <c r="GFB123" s="49"/>
      <c r="GFC123" s="49"/>
      <c r="GFD123" s="49"/>
      <c r="GFE123" s="49"/>
      <c r="GFF123" s="49"/>
      <c r="GFG123" s="49"/>
      <c r="GFH123" s="49"/>
      <c r="GFI123" s="49"/>
      <c r="GFJ123" s="49"/>
      <c r="GFK123" s="49"/>
      <c r="GFL123" s="49"/>
      <c r="GFM123" s="49"/>
      <c r="GFN123" s="49"/>
      <c r="GFO123" s="49"/>
      <c r="GFP123" s="49"/>
      <c r="GFQ123" s="49"/>
      <c r="GFR123" s="49"/>
      <c r="GFS123" s="49"/>
      <c r="GFT123" s="49"/>
      <c r="GFU123" s="49"/>
      <c r="GFV123" s="49"/>
      <c r="GFW123" s="49"/>
      <c r="GFX123" s="49"/>
      <c r="GFY123" s="49"/>
      <c r="GFZ123" s="49"/>
      <c r="GGA123" s="49"/>
      <c r="GGB123" s="49"/>
      <c r="GGC123" s="49"/>
      <c r="GGD123" s="49"/>
      <c r="GGE123" s="49"/>
      <c r="GGF123" s="49"/>
      <c r="GGG123" s="49"/>
      <c r="GGH123" s="49"/>
      <c r="GGI123" s="49"/>
      <c r="GGJ123" s="49"/>
      <c r="GGK123" s="49"/>
      <c r="GGL123" s="49"/>
      <c r="GGM123" s="49"/>
      <c r="GGN123" s="49"/>
      <c r="GGO123" s="49"/>
      <c r="GGP123" s="49"/>
      <c r="GGQ123" s="49"/>
      <c r="GGR123" s="49"/>
      <c r="GGS123" s="49"/>
      <c r="GGT123" s="49"/>
      <c r="GGU123" s="49"/>
      <c r="GGV123" s="49"/>
      <c r="GGW123" s="49"/>
      <c r="GGX123" s="49"/>
      <c r="GGY123" s="49"/>
      <c r="GGZ123" s="49"/>
      <c r="GHA123" s="49"/>
      <c r="GHB123" s="49"/>
      <c r="GHC123" s="49"/>
      <c r="GHD123" s="49"/>
      <c r="GHE123" s="49"/>
      <c r="GHF123" s="49"/>
      <c r="GHG123" s="49"/>
      <c r="GHH123" s="49"/>
      <c r="GHI123" s="49"/>
      <c r="GHJ123" s="49"/>
      <c r="GHK123" s="49"/>
      <c r="GHL123" s="49"/>
      <c r="GHM123" s="49"/>
      <c r="GHN123" s="49"/>
      <c r="GHO123" s="49"/>
      <c r="GHP123" s="49"/>
      <c r="GHQ123" s="49"/>
      <c r="GHR123" s="49"/>
      <c r="GHS123" s="49"/>
      <c r="GHT123" s="49"/>
      <c r="GHU123" s="49"/>
      <c r="GHV123" s="49"/>
      <c r="GHW123" s="49"/>
      <c r="GHX123" s="49"/>
      <c r="GHY123" s="49"/>
      <c r="GHZ123" s="49"/>
      <c r="GIA123" s="49"/>
      <c r="GIB123" s="49"/>
      <c r="GIC123" s="49"/>
      <c r="GID123" s="49"/>
      <c r="GIE123" s="49"/>
      <c r="GIF123" s="49"/>
      <c r="GIG123" s="49"/>
      <c r="GIH123" s="49"/>
      <c r="GII123" s="49"/>
      <c r="GIJ123" s="49"/>
      <c r="GIK123" s="49"/>
      <c r="GIL123" s="49"/>
      <c r="GIM123" s="49"/>
      <c r="GIN123" s="49"/>
      <c r="GIO123" s="49"/>
      <c r="GIP123" s="49"/>
      <c r="GIQ123" s="49"/>
      <c r="GIR123" s="49"/>
      <c r="GIS123" s="49"/>
      <c r="GIT123" s="49"/>
      <c r="GIU123" s="49"/>
      <c r="GIV123" s="49"/>
      <c r="GIW123" s="49"/>
      <c r="GIX123" s="49"/>
      <c r="GIY123" s="49"/>
      <c r="GIZ123" s="49"/>
      <c r="GJA123" s="49"/>
      <c r="GJB123" s="49"/>
      <c r="GJC123" s="49"/>
      <c r="GJD123" s="49"/>
      <c r="GJE123" s="49"/>
      <c r="GJF123" s="49"/>
      <c r="GJG123" s="49"/>
      <c r="GJH123" s="49"/>
      <c r="GJI123" s="49"/>
      <c r="GJJ123" s="49"/>
      <c r="GJK123" s="49"/>
      <c r="GJL123" s="49"/>
      <c r="GJM123" s="49"/>
      <c r="GJN123" s="49"/>
      <c r="GJO123" s="49"/>
      <c r="GJP123" s="49"/>
      <c r="GJQ123" s="49"/>
      <c r="GJR123" s="49"/>
      <c r="GJS123" s="49"/>
      <c r="GJT123" s="49"/>
      <c r="GJU123" s="49"/>
      <c r="GJV123" s="49"/>
      <c r="GJW123" s="49"/>
      <c r="GJX123" s="49"/>
      <c r="GJY123" s="49"/>
      <c r="GJZ123" s="49"/>
      <c r="GKA123" s="49"/>
      <c r="GKB123" s="49"/>
      <c r="GKC123" s="49"/>
      <c r="GKD123" s="49"/>
      <c r="GKE123" s="49"/>
      <c r="GKF123" s="49"/>
      <c r="GKG123" s="49"/>
      <c r="GKH123" s="49"/>
      <c r="GKI123" s="49"/>
      <c r="GKJ123" s="49"/>
      <c r="GKK123" s="49"/>
      <c r="GKL123" s="49"/>
      <c r="GKM123" s="49"/>
      <c r="GKN123" s="49"/>
      <c r="GKO123" s="49"/>
      <c r="GKP123" s="49"/>
      <c r="GKQ123" s="49"/>
      <c r="GKR123" s="49"/>
      <c r="GKS123" s="49"/>
      <c r="GKT123" s="49"/>
      <c r="GKU123" s="49"/>
      <c r="GKV123" s="49"/>
      <c r="GKW123" s="49"/>
      <c r="GKX123" s="49"/>
      <c r="GKY123" s="49"/>
      <c r="GKZ123" s="49"/>
      <c r="GLA123" s="49"/>
      <c r="GLB123" s="49"/>
      <c r="GLC123" s="49"/>
      <c r="GLD123" s="49"/>
      <c r="GLE123" s="49"/>
      <c r="GLF123" s="49"/>
      <c r="GLG123" s="49"/>
      <c r="GLH123" s="49"/>
      <c r="GLI123" s="49"/>
      <c r="GLJ123" s="49"/>
      <c r="GLK123" s="49"/>
      <c r="GLL123" s="49"/>
      <c r="GLM123" s="49"/>
      <c r="GLN123" s="49"/>
      <c r="GLO123" s="49"/>
      <c r="GLP123" s="49"/>
      <c r="GLQ123" s="49"/>
      <c r="GLR123" s="49"/>
      <c r="GLS123" s="49"/>
      <c r="GLT123" s="49"/>
      <c r="GLU123" s="49"/>
      <c r="GLV123" s="49"/>
      <c r="GLW123" s="49"/>
      <c r="GLX123" s="49"/>
      <c r="GLY123" s="49"/>
      <c r="GLZ123" s="49"/>
      <c r="GMA123" s="49"/>
      <c r="GMB123" s="49"/>
      <c r="GMC123" s="49"/>
      <c r="GMD123" s="49"/>
      <c r="GME123" s="49"/>
      <c r="GMF123" s="49"/>
      <c r="GMG123" s="49"/>
      <c r="GMH123" s="49"/>
      <c r="GMI123" s="49"/>
      <c r="GMJ123" s="49"/>
      <c r="GMK123" s="49"/>
      <c r="GML123" s="49"/>
      <c r="GMM123" s="49"/>
      <c r="GMN123" s="49"/>
      <c r="GMO123" s="49"/>
      <c r="GMP123" s="49"/>
      <c r="GMQ123" s="49"/>
      <c r="GMR123" s="49"/>
      <c r="GMS123" s="49"/>
      <c r="GMT123" s="49"/>
      <c r="GMU123" s="49"/>
      <c r="GMV123" s="49"/>
      <c r="GMW123" s="49"/>
      <c r="GMX123" s="49"/>
      <c r="GMY123" s="49"/>
      <c r="GMZ123" s="49"/>
      <c r="GNA123" s="49"/>
      <c r="GNB123" s="49"/>
      <c r="GNC123" s="49"/>
      <c r="GND123" s="49"/>
      <c r="GNE123" s="49"/>
      <c r="GNF123" s="49"/>
      <c r="GNG123" s="49"/>
      <c r="GNH123" s="49"/>
      <c r="GNI123" s="49"/>
      <c r="GNJ123" s="49"/>
      <c r="GNK123" s="49"/>
      <c r="GNL123" s="49"/>
      <c r="GNM123" s="49"/>
      <c r="GNN123" s="49"/>
      <c r="GNO123" s="49"/>
      <c r="GNP123" s="49"/>
      <c r="GNQ123" s="49"/>
      <c r="GNR123" s="49"/>
      <c r="GNS123" s="49"/>
      <c r="GNT123" s="49"/>
      <c r="GNU123" s="49"/>
      <c r="GNV123" s="49"/>
      <c r="GNW123" s="49"/>
      <c r="GNX123" s="49"/>
      <c r="GNY123" s="49"/>
      <c r="GNZ123" s="49"/>
      <c r="GOA123" s="49"/>
      <c r="GOB123" s="49"/>
      <c r="GOC123" s="49"/>
      <c r="GOD123" s="49"/>
      <c r="GOE123" s="49"/>
      <c r="GOF123" s="49"/>
      <c r="GOG123" s="49"/>
      <c r="GOH123" s="49"/>
      <c r="GOI123" s="49"/>
      <c r="GOJ123" s="49"/>
      <c r="GOK123" s="49"/>
      <c r="GOL123" s="49"/>
      <c r="GOM123" s="49"/>
      <c r="GON123" s="49"/>
      <c r="GOO123" s="49"/>
      <c r="GOP123" s="49"/>
      <c r="GOQ123" s="49"/>
      <c r="GOR123" s="49"/>
      <c r="GOS123" s="49"/>
      <c r="GOT123" s="49"/>
      <c r="GOU123" s="49"/>
      <c r="GOV123" s="49"/>
      <c r="GOW123" s="49"/>
      <c r="GOX123" s="49"/>
      <c r="GOY123" s="49"/>
      <c r="GOZ123" s="49"/>
      <c r="GPA123" s="49"/>
      <c r="GPB123" s="49"/>
      <c r="GPC123" s="49"/>
      <c r="GPD123" s="49"/>
      <c r="GPE123" s="49"/>
      <c r="GPF123" s="49"/>
      <c r="GPG123" s="49"/>
      <c r="GPH123" s="49"/>
      <c r="GPI123" s="49"/>
      <c r="GPJ123" s="49"/>
      <c r="GPK123" s="49"/>
      <c r="GPL123" s="49"/>
      <c r="GPM123" s="49"/>
      <c r="GPN123" s="49"/>
      <c r="GPO123" s="49"/>
      <c r="GPP123" s="49"/>
      <c r="GPQ123" s="49"/>
      <c r="GPR123" s="49"/>
      <c r="GPS123" s="49"/>
      <c r="GPT123" s="49"/>
      <c r="GPU123" s="49"/>
      <c r="GPV123" s="49"/>
      <c r="GPW123" s="49"/>
      <c r="GPX123" s="49"/>
      <c r="GPY123" s="49"/>
      <c r="GPZ123" s="49"/>
      <c r="GQA123" s="49"/>
      <c r="GQB123" s="49"/>
      <c r="GQC123" s="49"/>
      <c r="GQD123" s="49"/>
      <c r="GQE123" s="49"/>
      <c r="GQF123" s="49"/>
      <c r="GQG123" s="49"/>
      <c r="GQH123" s="49"/>
      <c r="GQI123" s="49"/>
      <c r="GQJ123" s="49"/>
      <c r="GQK123" s="49"/>
      <c r="GQL123" s="49"/>
      <c r="GQM123" s="49"/>
      <c r="GQN123" s="49"/>
      <c r="GQO123" s="49"/>
      <c r="GQP123" s="49"/>
      <c r="GQQ123" s="49"/>
      <c r="GQR123" s="49"/>
      <c r="GQS123" s="49"/>
      <c r="GQT123" s="49"/>
      <c r="GQU123" s="49"/>
      <c r="GQV123" s="49"/>
      <c r="GQW123" s="49"/>
      <c r="GQX123" s="49"/>
      <c r="GQY123" s="49"/>
      <c r="GQZ123" s="49"/>
      <c r="GRA123" s="49"/>
      <c r="GRB123" s="49"/>
      <c r="GRC123" s="49"/>
      <c r="GRD123" s="49"/>
      <c r="GRE123" s="49"/>
      <c r="GRF123" s="49"/>
      <c r="GRG123" s="49"/>
      <c r="GRH123" s="49"/>
      <c r="GRI123" s="49"/>
      <c r="GRJ123" s="49"/>
      <c r="GRK123" s="49"/>
      <c r="GRL123" s="49"/>
      <c r="GRM123" s="49"/>
      <c r="GRN123" s="49"/>
      <c r="GRO123" s="49"/>
      <c r="GRP123" s="49"/>
      <c r="GRQ123" s="49"/>
      <c r="GRR123" s="49"/>
      <c r="GRS123" s="49"/>
      <c r="GRT123" s="49"/>
      <c r="GRU123" s="49"/>
      <c r="GRV123" s="49"/>
      <c r="GRW123" s="49"/>
      <c r="GRX123" s="49"/>
      <c r="GRY123" s="49"/>
      <c r="GRZ123" s="49"/>
      <c r="GSA123" s="49"/>
      <c r="GSB123" s="49"/>
      <c r="GSC123" s="49"/>
      <c r="GSD123" s="49"/>
      <c r="GSE123" s="49"/>
      <c r="GSF123" s="49"/>
      <c r="GSG123" s="49"/>
      <c r="GSH123" s="49"/>
      <c r="GSI123" s="49"/>
      <c r="GSJ123" s="49"/>
      <c r="GSK123" s="49"/>
      <c r="GSL123" s="49"/>
      <c r="GSM123" s="49"/>
      <c r="GSN123" s="49"/>
      <c r="GSO123" s="49"/>
      <c r="GSP123" s="49"/>
      <c r="GSQ123" s="49"/>
      <c r="GSR123" s="49"/>
      <c r="GSS123" s="49"/>
      <c r="GST123" s="49"/>
      <c r="GSU123" s="49"/>
      <c r="GSV123" s="49"/>
      <c r="GSW123" s="49"/>
      <c r="GSX123" s="49"/>
      <c r="GSY123" s="49"/>
      <c r="GSZ123" s="49"/>
      <c r="GTA123" s="49"/>
      <c r="GTB123" s="49"/>
      <c r="GTC123" s="49"/>
      <c r="GTD123" s="49"/>
      <c r="GTE123" s="49"/>
      <c r="GTF123" s="49"/>
      <c r="GTG123" s="49"/>
      <c r="GTH123" s="49"/>
      <c r="GTI123" s="49"/>
      <c r="GTJ123" s="49"/>
      <c r="GTK123" s="49"/>
      <c r="GTL123" s="49"/>
      <c r="GTM123" s="49"/>
      <c r="GTN123" s="49"/>
      <c r="GTO123" s="49"/>
      <c r="GTP123" s="49"/>
      <c r="GTQ123" s="49"/>
      <c r="GTR123" s="49"/>
      <c r="GTS123" s="49"/>
      <c r="GTT123" s="49"/>
      <c r="GTU123" s="49"/>
      <c r="GTV123" s="49"/>
      <c r="GTW123" s="49"/>
      <c r="GTX123" s="49"/>
      <c r="GTY123" s="49"/>
      <c r="GTZ123" s="49"/>
      <c r="GUA123" s="49"/>
      <c r="GUB123" s="49"/>
      <c r="GUC123" s="49"/>
      <c r="GUD123" s="49"/>
      <c r="GUE123" s="49"/>
      <c r="GUF123" s="49"/>
      <c r="GUG123" s="49"/>
      <c r="GUH123" s="49"/>
      <c r="GUI123" s="49"/>
      <c r="GUJ123" s="49"/>
      <c r="GUK123" s="49"/>
      <c r="GUL123" s="49"/>
      <c r="GUM123" s="49"/>
      <c r="GUN123" s="49"/>
      <c r="GUO123" s="49"/>
      <c r="GUP123" s="49"/>
      <c r="GUQ123" s="49"/>
      <c r="GUR123" s="49"/>
      <c r="GUS123" s="49"/>
      <c r="GUT123" s="49"/>
      <c r="GUU123" s="49"/>
      <c r="GUV123" s="49"/>
      <c r="GUW123" s="49"/>
      <c r="GUX123" s="49"/>
      <c r="GUY123" s="49"/>
      <c r="GUZ123" s="49"/>
      <c r="GVA123" s="49"/>
      <c r="GVB123" s="49"/>
      <c r="GVC123" s="49"/>
      <c r="GVD123" s="49"/>
      <c r="GVE123" s="49"/>
      <c r="GVF123" s="49"/>
      <c r="GVG123" s="49"/>
      <c r="GVH123" s="49"/>
      <c r="GVI123" s="49"/>
      <c r="GVJ123" s="49"/>
      <c r="GVK123" s="49"/>
      <c r="GVL123" s="49"/>
      <c r="GVM123" s="49"/>
      <c r="GVN123" s="49"/>
      <c r="GVO123" s="49"/>
      <c r="GVP123" s="49"/>
      <c r="GVQ123" s="49"/>
      <c r="GVR123" s="49"/>
      <c r="GVS123" s="49"/>
      <c r="GVT123" s="49"/>
      <c r="GVU123" s="49"/>
      <c r="GVV123" s="49"/>
      <c r="GVW123" s="49"/>
      <c r="GVX123" s="49"/>
      <c r="GVY123" s="49"/>
      <c r="GVZ123" s="49"/>
      <c r="GWA123" s="49"/>
      <c r="GWB123" s="49"/>
      <c r="GWC123" s="49"/>
      <c r="GWD123" s="49"/>
      <c r="GWE123" s="49"/>
      <c r="GWF123" s="49"/>
      <c r="GWG123" s="49"/>
      <c r="GWH123" s="49"/>
      <c r="GWI123" s="49"/>
      <c r="GWJ123" s="49"/>
      <c r="GWK123" s="49"/>
      <c r="GWL123" s="49"/>
      <c r="GWM123" s="49"/>
      <c r="GWN123" s="49"/>
      <c r="GWO123" s="49"/>
      <c r="GWP123" s="49"/>
      <c r="GWQ123" s="49"/>
      <c r="GWR123" s="49"/>
      <c r="GWS123" s="49"/>
      <c r="GWT123" s="49"/>
      <c r="GWU123" s="49"/>
      <c r="GWV123" s="49"/>
      <c r="GWW123" s="49"/>
      <c r="GWX123" s="49"/>
      <c r="GWY123" s="49"/>
      <c r="GWZ123" s="49"/>
      <c r="GXA123" s="49"/>
      <c r="GXB123" s="49"/>
      <c r="GXC123" s="49"/>
      <c r="GXD123" s="49"/>
      <c r="GXE123" s="49"/>
      <c r="GXF123" s="49"/>
      <c r="GXG123" s="49"/>
      <c r="GXH123" s="49"/>
      <c r="GXI123" s="49"/>
      <c r="GXJ123" s="49"/>
      <c r="GXK123" s="49"/>
      <c r="GXL123" s="49"/>
      <c r="GXM123" s="49"/>
      <c r="GXN123" s="49"/>
      <c r="GXO123" s="49"/>
      <c r="GXP123" s="49"/>
      <c r="GXQ123" s="49"/>
      <c r="GXR123" s="49"/>
      <c r="GXS123" s="49"/>
      <c r="GXT123" s="49"/>
      <c r="GXU123" s="49"/>
      <c r="GXV123" s="49"/>
      <c r="GXW123" s="49"/>
      <c r="GXX123" s="49"/>
      <c r="GXY123" s="49"/>
      <c r="GXZ123" s="49"/>
      <c r="GYA123" s="49"/>
      <c r="GYB123" s="49"/>
      <c r="GYC123" s="49"/>
      <c r="GYD123" s="49"/>
      <c r="GYE123" s="49"/>
      <c r="GYF123" s="49"/>
      <c r="GYG123" s="49"/>
      <c r="GYH123" s="49"/>
      <c r="GYI123" s="49"/>
      <c r="GYJ123" s="49"/>
      <c r="GYK123" s="49"/>
      <c r="GYL123" s="49"/>
      <c r="GYM123" s="49"/>
      <c r="GYN123" s="49"/>
      <c r="GYO123" s="49"/>
      <c r="GYP123" s="49"/>
      <c r="GYQ123" s="49"/>
      <c r="GYR123" s="49"/>
      <c r="GYS123" s="49"/>
      <c r="GYT123" s="49"/>
      <c r="GYU123" s="49"/>
      <c r="GYV123" s="49"/>
      <c r="GYW123" s="49"/>
      <c r="GYX123" s="49"/>
      <c r="GYY123" s="49"/>
      <c r="GYZ123" s="49"/>
      <c r="GZA123" s="49"/>
      <c r="GZB123" s="49"/>
      <c r="GZC123" s="49"/>
      <c r="GZD123" s="49"/>
      <c r="GZE123" s="49"/>
      <c r="GZF123" s="49"/>
      <c r="GZG123" s="49"/>
      <c r="GZH123" s="49"/>
      <c r="GZI123" s="49"/>
      <c r="GZJ123" s="49"/>
      <c r="GZK123" s="49"/>
      <c r="GZL123" s="49"/>
      <c r="GZM123" s="49"/>
      <c r="GZN123" s="49"/>
      <c r="GZO123" s="49"/>
      <c r="GZP123" s="49"/>
      <c r="GZQ123" s="49"/>
      <c r="GZR123" s="49"/>
      <c r="GZS123" s="49"/>
      <c r="GZT123" s="49"/>
      <c r="GZU123" s="49"/>
      <c r="GZV123" s="49"/>
      <c r="GZW123" s="49"/>
      <c r="GZX123" s="49"/>
      <c r="GZY123" s="49"/>
      <c r="GZZ123" s="49"/>
      <c r="HAA123" s="49"/>
      <c r="HAB123" s="49"/>
      <c r="HAC123" s="49"/>
      <c r="HAD123" s="49"/>
      <c r="HAE123" s="49"/>
      <c r="HAF123" s="49"/>
      <c r="HAG123" s="49"/>
      <c r="HAH123" s="49"/>
      <c r="HAI123" s="49"/>
      <c r="HAJ123" s="49"/>
      <c r="HAK123" s="49"/>
      <c r="HAL123" s="49"/>
      <c r="HAM123" s="49"/>
      <c r="HAN123" s="49"/>
      <c r="HAO123" s="49"/>
      <c r="HAP123" s="49"/>
      <c r="HAQ123" s="49"/>
      <c r="HAR123" s="49"/>
      <c r="HAS123" s="49"/>
      <c r="HAT123" s="49"/>
      <c r="HAU123" s="49"/>
      <c r="HAV123" s="49"/>
      <c r="HAW123" s="49"/>
      <c r="HAX123" s="49"/>
      <c r="HAY123" s="49"/>
      <c r="HAZ123" s="49"/>
      <c r="HBA123" s="49"/>
      <c r="HBB123" s="49"/>
      <c r="HBC123" s="49"/>
      <c r="HBD123" s="49"/>
      <c r="HBE123" s="49"/>
      <c r="HBF123" s="49"/>
      <c r="HBG123" s="49"/>
      <c r="HBH123" s="49"/>
      <c r="HBI123" s="49"/>
      <c r="HBJ123" s="49"/>
      <c r="HBK123" s="49"/>
      <c r="HBL123" s="49"/>
      <c r="HBM123" s="49"/>
      <c r="HBN123" s="49"/>
      <c r="HBO123" s="49"/>
      <c r="HBP123" s="49"/>
      <c r="HBQ123" s="49"/>
      <c r="HBR123" s="49"/>
      <c r="HBS123" s="49"/>
      <c r="HBT123" s="49"/>
      <c r="HBU123" s="49"/>
      <c r="HBV123" s="49"/>
      <c r="HBW123" s="49"/>
      <c r="HBX123" s="49"/>
      <c r="HBY123" s="49"/>
      <c r="HBZ123" s="49"/>
      <c r="HCA123" s="49"/>
      <c r="HCB123" s="49"/>
      <c r="HCC123" s="49"/>
      <c r="HCD123" s="49"/>
      <c r="HCE123" s="49"/>
      <c r="HCF123" s="49"/>
      <c r="HCG123" s="49"/>
      <c r="HCH123" s="49"/>
      <c r="HCI123" s="49"/>
      <c r="HCJ123" s="49"/>
      <c r="HCK123" s="49"/>
      <c r="HCL123" s="49"/>
      <c r="HCM123" s="49"/>
      <c r="HCN123" s="49"/>
      <c r="HCO123" s="49"/>
      <c r="HCP123" s="49"/>
      <c r="HCQ123" s="49"/>
      <c r="HCR123" s="49"/>
      <c r="HCS123" s="49"/>
      <c r="HCT123" s="49"/>
      <c r="HCU123" s="49"/>
      <c r="HCV123" s="49"/>
      <c r="HCW123" s="49"/>
      <c r="HCX123" s="49"/>
      <c r="HCY123" s="49"/>
      <c r="HCZ123" s="49"/>
      <c r="HDA123" s="49"/>
      <c r="HDB123" s="49"/>
      <c r="HDC123" s="49"/>
      <c r="HDD123" s="49"/>
      <c r="HDE123" s="49"/>
      <c r="HDF123" s="49"/>
      <c r="HDG123" s="49"/>
      <c r="HDH123" s="49"/>
      <c r="HDI123" s="49"/>
      <c r="HDJ123" s="49"/>
      <c r="HDK123" s="49"/>
      <c r="HDL123" s="49"/>
      <c r="HDM123" s="49"/>
      <c r="HDN123" s="49"/>
      <c r="HDO123" s="49"/>
      <c r="HDP123" s="49"/>
      <c r="HDQ123" s="49"/>
      <c r="HDR123" s="49"/>
      <c r="HDS123" s="49"/>
      <c r="HDT123" s="49"/>
      <c r="HDU123" s="49"/>
      <c r="HDV123" s="49"/>
      <c r="HDW123" s="49"/>
      <c r="HDX123" s="49"/>
      <c r="HDY123" s="49"/>
      <c r="HDZ123" s="49"/>
      <c r="HEA123" s="49"/>
      <c r="HEB123" s="49"/>
      <c r="HEC123" s="49"/>
      <c r="HED123" s="49"/>
      <c r="HEE123" s="49"/>
      <c r="HEF123" s="49"/>
      <c r="HEG123" s="49"/>
      <c r="HEH123" s="49"/>
      <c r="HEI123" s="49"/>
      <c r="HEJ123" s="49"/>
      <c r="HEK123" s="49"/>
      <c r="HEL123" s="49"/>
      <c r="HEM123" s="49"/>
      <c r="HEN123" s="49"/>
      <c r="HEO123" s="49"/>
      <c r="HEP123" s="49"/>
      <c r="HEQ123" s="49"/>
      <c r="HER123" s="49"/>
      <c r="HES123" s="49"/>
      <c r="HET123" s="49"/>
      <c r="HEU123" s="49"/>
      <c r="HEV123" s="49"/>
      <c r="HEW123" s="49"/>
      <c r="HEX123" s="49"/>
      <c r="HEY123" s="49"/>
      <c r="HEZ123" s="49"/>
      <c r="HFA123" s="49"/>
      <c r="HFB123" s="49"/>
      <c r="HFC123" s="49"/>
      <c r="HFD123" s="49"/>
      <c r="HFE123" s="49"/>
      <c r="HFF123" s="49"/>
      <c r="HFG123" s="49"/>
      <c r="HFH123" s="49"/>
      <c r="HFI123" s="49"/>
      <c r="HFJ123" s="49"/>
      <c r="HFK123" s="49"/>
      <c r="HFL123" s="49"/>
      <c r="HFM123" s="49"/>
      <c r="HFN123" s="49"/>
      <c r="HFO123" s="49"/>
      <c r="HFP123" s="49"/>
      <c r="HFQ123" s="49"/>
      <c r="HFR123" s="49"/>
      <c r="HFS123" s="49"/>
      <c r="HFT123" s="49"/>
      <c r="HFU123" s="49"/>
      <c r="HFV123" s="49"/>
      <c r="HFW123" s="49"/>
      <c r="HFX123" s="49"/>
      <c r="HFY123" s="49"/>
      <c r="HFZ123" s="49"/>
      <c r="HGA123" s="49"/>
      <c r="HGB123" s="49"/>
      <c r="HGC123" s="49"/>
      <c r="HGD123" s="49"/>
      <c r="HGE123" s="49"/>
      <c r="HGF123" s="49"/>
      <c r="HGG123" s="49"/>
      <c r="HGH123" s="49"/>
      <c r="HGI123" s="49"/>
      <c r="HGJ123" s="49"/>
      <c r="HGK123" s="49"/>
      <c r="HGL123" s="49"/>
      <c r="HGM123" s="49"/>
      <c r="HGN123" s="49"/>
      <c r="HGO123" s="49"/>
      <c r="HGP123" s="49"/>
      <c r="HGQ123" s="49"/>
      <c r="HGR123" s="49"/>
      <c r="HGS123" s="49"/>
      <c r="HGT123" s="49"/>
      <c r="HGU123" s="49"/>
      <c r="HGV123" s="49"/>
      <c r="HGW123" s="49"/>
      <c r="HGX123" s="49"/>
      <c r="HGY123" s="49"/>
      <c r="HGZ123" s="49"/>
      <c r="HHA123" s="49"/>
      <c r="HHB123" s="49"/>
      <c r="HHC123" s="49"/>
      <c r="HHD123" s="49"/>
      <c r="HHE123" s="49"/>
      <c r="HHF123" s="49"/>
      <c r="HHG123" s="49"/>
      <c r="HHH123" s="49"/>
      <c r="HHI123" s="49"/>
      <c r="HHJ123" s="49"/>
      <c r="HHK123" s="49"/>
      <c r="HHL123" s="49"/>
      <c r="HHM123" s="49"/>
      <c r="HHN123" s="49"/>
      <c r="HHO123" s="49"/>
      <c r="HHP123" s="49"/>
      <c r="HHQ123" s="49"/>
      <c r="HHR123" s="49"/>
      <c r="HHS123" s="49"/>
      <c r="HHT123" s="49"/>
      <c r="HHU123" s="49"/>
      <c r="HHV123" s="49"/>
      <c r="HHW123" s="49"/>
      <c r="HHX123" s="49"/>
      <c r="HHY123" s="49"/>
      <c r="HHZ123" s="49"/>
      <c r="HIA123" s="49"/>
      <c r="HIB123" s="49"/>
      <c r="HIC123" s="49"/>
      <c r="HID123" s="49"/>
      <c r="HIE123" s="49"/>
      <c r="HIF123" s="49"/>
      <c r="HIG123" s="49"/>
      <c r="HIH123" s="49"/>
      <c r="HII123" s="49"/>
      <c r="HIJ123" s="49"/>
      <c r="HIK123" s="49"/>
      <c r="HIL123" s="49"/>
      <c r="HIM123" s="49"/>
      <c r="HIN123" s="49"/>
      <c r="HIO123" s="49"/>
      <c r="HIP123" s="49"/>
      <c r="HIQ123" s="49"/>
      <c r="HIR123" s="49"/>
      <c r="HIS123" s="49"/>
      <c r="HIT123" s="49"/>
      <c r="HIU123" s="49"/>
      <c r="HIV123" s="49"/>
      <c r="HIW123" s="49"/>
      <c r="HIX123" s="49"/>
      <c r="HIY123" s="49"/>
      <c r="HIZ123" s="49"/>
      <c r="HJA123" s="49"/>
      <c r="HJB123" s="49"/>
      <c r="HJC123" s="49"/>
      <c r="HJD123" s="49"/>
      <c r="HJE123" s="49"/>
      <c r="HJF123" s="49"/>
      <c r="HJG123" s="49"/>
      <c r="HJH123" s="49"/>
      <c r="HJI123" s="49"/>
      <c r="HJJ123" s="49"/>
      <c r="HJK123" s="49"/>
      <c r="HJL123" s="49"/>
      <c r="HJM123" s="49"/>
      <c r="HJN123" s="49"/>
      <c r="HJO123" s="49"/>
      <c r="HJP123" s="49"/>
      <c r="HJQ123" s="49"/>
      <c r="HJR123" s="49"/>
      <c r="HJS123" s="49"/>
      <c r="HJT123" s="49"/>
      <c r="HJU123" s="49"/>
      <c r="HJV123" s="49"/>
      <c r="HJW123" s="49"/>
      <c r="HJX123" s="49"/>
      <c r="HJY123" s="49"/>
      <c r="HJZ123" s="49"/>
      <c r="HKA123" s="49"/>
      <c r="HKB123" s="49"/>
      <c r="HKC123" s="49"/>
      <c r="HKD123" s="49"/>
      <c r="HKE123" s="49"/>
      <c r="HKF123" s="49"/>
      <c r="HKG123" s="49"/>
      <c r="HKH123" s="49"/>
      <c r="HKI123" s="49"/>
      <c r="HKJ123" s="49"/>
      <c r="HKK123" s="49"/>
      <c r="HKL123" s="49"/>
      <c r="HKM123" s="49"/>
      <c r="HKN123" s="49"/>
      <c r="HKO123" s="49"/>
      <c r="HKP123" s="49"/>
      <c r="HKQ123" s="49"/>
      <c r="HKR123" s="49"/>
      <c r="HKS123" s="49"/>
      <c r="HKT123" s="49"/>
      <c r="HKU123" s="49"/>
      <c r="HKV123" s="49"/>
      <c r="HKW123" s="49"/>
      <c r="HKX123" s="49"/>
      <c r="HKY123" s="49"/>
      <c r="HKZ123" s="49"/>
      <c r="HLA123" s="49"/>
      <c r="HLB123" s="49"/>
      <c r="HLC123" s="49"/>
      <c r="HLD123" s="49"/>
      <c r="HLE123" s="49"/>
      <c r="HLF123" s="49"/>
      <c r="HLG123" s="49"/>
      <c r="HLH123" s="49"/>
      <c r="HLI123" s="49"/>
      <c r="HLJ123" s="49"/>
      <c r="HLK123" s="49"/>
      <c r="HLL123" s="49"/>
      <c r="HLM123" s="49"/>
      <c r="HLN123" s="49"/>
      <c r="HLO123" s="49"/>
      <c r="HLP123" s="49"/>
      <c r="HLQ123" s="49"/>
      <c r="HLR123" s="49"/>
      <c r="HLS123" s="49"/>
      <c r="HLT123" s="49"/>
      <c r="HLU123" s="49"/>
      <c r="HLV123" s="49"/>
      <c r="HLW123" s="49"/>
      <c r="HLX123" s="49"/>
      <c r="HLY123" s="49"/>
      <c r="HLZ123" s="49"/>
      <c r="HMA123" s="49"/>
      <c r="HMB123" s="49"/>
      <c r="HMC123" s="49"/>
      <c r="HMD123" s="49"/>
      <c r="HME123" s="49"/>
      <c r="HMF123" s="49"/>
      <c r="HMG123" s="49"/>
      <c r="HMH123" s="49"/>
      <c r="HMI123" s="49"/>
      <c r="HMJ123" s="49"/>
      <c r="HMK123" s="49"/>
      <c r="HML123" s="49"/>
      <c r="HMM123" s="49"/>
      <c r="HMN123" s="49"/>
      <c r="HMO123" s="49"/>
      <c r="HMP123" s="49"/>
      <c r="HMQ123" s="49"/>
      <c r="HMR123" s="49"/>
      <c r="HMS123" s="49"/>
      <c r="HMT123" s="49"/>
      <c r="HMU123" s="49"/>
      <c r="HMV123" s="49"/>
      <c r="HMW123" s="49"/>
      <c r="HMX123" s="49"/>
      <c r="HMY123" s="49"/>
      <c r="HMZ123" s="49"/>
      <c r="HNA123" s="49"/>
      <c r="HNB123" s="49"/>
      <c r="HNC123" s="49"/>
      <c r="HND123" s="49"/>
      <c r="HNE123" s="49"/>
      <c r="HNF123" s="49"/>
      <c r="HNG123" s="49"/>
      <c r="HNH123" s="49"/>
      <c r="HNI123" s="49"/>
      <c r="HNJ123" s="49"/>
      <c r="HNK123" s="49"/>
      <c r="HNL123" s="49"/>
      <c r="HNM123" s="49"/>
      <c r="HNN123" s="49"/>
      <c r="HNO123" s="49"/>
      <c r="HNP123" s="49"/>
      <c r="HNQ123" s="49"/>
      <c r="HNR123" s="49"/>
      <c r="HNS123" s="49"/>
      <c r="HNT123" s="49"/>
      <c r="HNU123" s="49"/>
      <c r="HNV123" s="49"/>
      <c r="HNW123" s="49"/>
      <c r="HNX123" s="49"/>
      <c r="HNY123" s="49"/>
      <c r="HNZ123" s="49"/>
      <c r="HOA123" s="49"/>
      <c r="HOB123" s="49"/>
      <c r="HOC123" s="49"/>
      <c r="HOD123" s="49"/>
      <c r="HOE123" s="49"/>
      <c r="HOF123" s="49"/>
      <c r="HOG123" s="49"/>
      <c r="HOH123" s="49"/>
      <c r="HOI123" s="49"/>
      <c r="HOJ123" s="49"/>
      <c r="HOK123" s="49"/>
      <c r="HOL123" s="49"/>
      <c r="HOM123" s="49"/>
      <c r="HON123" s="49"/>
      <c r="HOO123" s="49"/>
      <c r="HOP123" s="49"/>
      <c r="HOQ123" s="49"/>
      <c r="HOR123" s="49"/>
      <c r="HOS123" s="49"/>
      <c r="HOT123" s="49"/>
      <c r="HOU123" s="49"/>
      <c r="HOV123" s="49"/>
      <c r="HOW123" s="49"/>
      <c r="HOX123" s="49"/>
      <c r="HOY123" s="49"/>
      <c r="HOZ123" s="49"/>
      <c r="HPA123" s="49"/>
      <c r="HPB123" s="49"/>
      <c r="HPC123" s="49"/>
      <c r="HPD123" s="49"/>
      <c r="HPE123" s="49"/>
      <c r="HPF123" s="49"/>
      <c r="HPG123" s="49"/>
      <c r="HPH123" s="49"/>
      <c r="HPI123" s="49"/>
      <c r="HPJ123" s="49"/>
      <c r="HPK123" s="49"/>
      <c r="HPL123" s="49"/>
      <c r="HPM123" s="49"/>
      <c r="HPN123" s="49"/>
      <c r="HPO123" s="49"/>
      <c r="HPP123" s="49"/>
      <c r="HPQ123" s="49"/>
      <c r="HPR123" s="49"/>
      <c r="HPS123" s="49"/>
      <c r="HPT123" s="49"/>
      <c r="HPU123" s="49"/>
      <c r="HPV123" s="49"/>
      <c r="HPW123" s="49"/>
      <c r="HPX123" s="49"/>
      <c r="HPY123" s="49"/>
      <c r="HPZ123" s="49"/>
      <c r="HQA123" s="49"/>
      <c r="HQB123" s="49"/>
      <c r="HQC123" s="49"/>
      <c r="HQD123" s="49"/>
      <c r="HQE123" s="49"/>
      <c r="HQF123" s="49"/>
      <c r="HQG123" s="49"/>
      <c r="HQH123" s="49"/>
      <c r="HQI123" s="49"/>
      <c r="HQJ123" s="49"/>
      <c r="HQK123" s="49"/>
      <c r="HQL123" s="49"/>
      <c r="HQM123" s="49"/>
      <c r="HQN123" s="49"/>
      <c r="HQO123" s="49"/>
      <c r="HQP123" s="49"/>
      <c r="HQQ123" s="49"/>
      <c r="HQR123" s="49"/>
      <c r="HQS123" s="49"/>
      <c r="HQT123" s="49"/>
      <c r="HQU123" s="49"/>
      <c r="HQV123" s="49"/>
      <c r="HQW123" s="49"/>
      <c r="HQX123" s="49"/>
      <c r="HQY123" s="49"/>
      <c r="HQZ123" s="49"/>
      <c r="HRA123" s="49"/>
      <c r="HRB123" s="49"/>
      <c r="HRC123" s="49"/>
      <c r="HRD123" s="49"/>
      <c r="HRE123" s="49"/>
      <c r="HRF123" s="49"/>
      <c r="HRG123" s="49"/>
      <c r="HRH123" s="49"/>
      <c r="HRI123" s="49"/>
      <c r="HRJ123" s="49"/>
      <c r="HRK123" s="49"/>
      <c r="HRL123" s="49"/>
      <c r="HRM123" s="49"/>
      <c r="HRN123" s="49"/>
      <c r="HRO123" s="49"/>
      <c r="HRP123" s="49"/>
      <c r="HRQ123" s="49"/>
      <c r="HRR123" s="49"/>
      <c r="HRS123" s="49"/>
      <c r="HRT123" s="49"/>
      <c r="HRU123" s="49"/>
      <c r="HRV123" s="49"/>
      <c r="HRW123" s="49"/>
      <c r="HRX123" s="49"/>
      <c r="HRY123" s="49"/>
      <c r="HRZ123" s="49"/>
      <c r="HSA123" s="49"/>
      <c r="HSB123" s="49"/>
      <c r="HSC123" s="49"/>
      <c r="HSD123" s="49"/>
      <c r="HSE123" s="49"/>
      <c r="HSF123" s="49"/>
      <c r="HSG123" s="49"/>
      <c r="HSH123" s="49"/>
      <c r="HSI123" s="49"/>
      <c r="HSJ123" s="49"/>
      <c r="HSK123" s="49"/>
      <c r="HSL123" s="49"/>
      <c r="HSM123" s="49"/>
      <c r="HSN123" s="49"/>
      <c r="HSO123" s="49"/>
      <c r="HSP123" s="49"/>
      <c r="HSQ123" s="49"/>
      <c r="HSR123" s="49"/>
      <c r="HSS123" s="49"/>
      <c r="HST123" s="49"/>
      <c r="HSU123" s="49"/>
      <c r="HSV123" s="49"/>
      <c r="HSW123" s="49"/>
      <c r="HSX123" s="49"/>
      <c r="HSY123" s="49"/>
      <c r="HSZ123" s="49"/>
      <c r="HTA123" s="49"/>
      <c r="HTB123" s="49"/>
      <c r="HTC123" s="49"/>
      <c r="HTD123" s="49"/>
      <c r="HTE123" s="49"/>
      <c r="HTF123" s="49"/>
      <c r="HTG123" s="49"/>
      <c r="HTH123" s="49"/>
      <c r="HTI123" s="49"/>
      <c r="HTJ123" s="49"/>
      <c r="HTK123" s="49"/>
      <c r="HTL123" s="49"/>
      <c r="HTM123" s="49"/>
      <c r="HTN123" s="49"/>
      <c r="HTO123" s="49"/>
      <c r="HTP123" s="49"/>
      <c r="HTQ123" s="49"/>
      <c r="HTR123" s="49"/>
      <c r="HTS123" s="49"/>
      <c r="HTT123" s="49"/>
      <c r="HTU123" s="49"/>
      <c r="HTV123" s="49"/>
      <c r="HTW123" s="49"/>
      <c r="HTX123" s="49"/>
      <c r="HTY123" s="49"/>
      <c r="HTZ123" s="49"/>
      <c r="HUA123" s="49"/>
      <c r="HUB123" s="49"/>
      <c r="HUC123" s="49"/>
      <c r="HUD123" s="49"/>
      <c r="HUE123" s="49"/>
      <c r="HUF123" s="49"/>
      <c r="HUG123" s="49"/>
      <c r="HUH123" s="49"/>
      <c r="HUI123" s="49"/>
      <c r="HUJ123" s="49"/>
      <c r="HUK123" s="49"/>
      <c r="HUL123" s="49"/>
      <c r="HUM123" s="49"/>
      <c r="HUN123" s="49"/>
      <c r="HUO123" s="49"/>
      <c r="HUP123" s="49"/>
      <c r="HUQ123" s="49"/>
      <c r="HUR123" s="49"/>
      <c r="HUS123" s="49"/>
      <c r="HUT123" s="49"/>
      <c r="HUU123" s="49"/>
      <c r="HUV123" s="49"/>
      <c r="HUW123" s="49"/>
      <c r="HUX123" s="49"/>
      <c r="HUY123" s="49"/>
      <c r="HUZ123" s="49"/>
      <c r="HVA123" s="49"/>
      <c r="HVB123" s="49"/>
      <c r="HVC123" s="49"/>
      <c r="HVD123" s="49"/>
      <c r="HVE123" s="49"/>
      <c r="HVF123" s="49"/>
      <c r="HVG123" s="49"/>
      <c r="HVH123" s="49"/>
      <c r="HVI123" s="49"/>
      <c r="HVJ123" s="49"/>
      <c r="HVK123" s="49"/>
      <c r="HVL123" s="49"/>
      <c r="HVM123" s="49"/>
      <c r="HVN123" s="49"/>
      <c r="HVO123" s="49"/>
      <c r="HVP123" s="49"/>
      <c r="HVQ123" s="49"/>
      <c r="HVR123" s="49"/>
      <c r="HVS123" s="49"/>
      <c r="HVT123" s="49"/>
      <c r="HVU123" s="49"/>
      <c r="HVV123" s="49"/>
      <c r="HVW123" s="49"/>
      <c r="HVX123" s="49"/>
      <c r="HVY123" s="49"/>
      <c r="HVZ123" s="49"/>
      <c r="HWA123" s="49"/>
      <c r="HWB123" s="49"/>
      <c r="HWC123" s="49"/>
      <c r="HWD123" s="49"/>
      <c r="HWE123" s="49"/>
      <c r="HWF123" s="49"/>
      <c r="HWG123" s="49"/>
      <c r="HWH123" s="49"/>
      <c r="HWI123" s="49"/>
      <c r="HWJ123" s="49"/>
      <c r="HWK123" s="49"/>
      <c r="HWL123" s="49"/>
      <c r="HWM123" s="49"/>
      <c r="HWN123" s="49"/>
      <c r="HWO123" s="49"/>
      <c r="HWP123" s="49"/>
      <c r="HWQ123" s="49"/>
      <c r="HWR123" s="49"/>
      <c r="HWS123" s="49"/>
      <c r="HWT123" s="49"/>
      <c r="HWU123" s="49"/>
      <c r="HWV123" s="49"/>
      <c r="HWW123" s="49"/>
      <c r="HWX123" s="49"/>
      <c r="HWY123" s="49"/>
      <c r="HWZ123" s="49"/>
      <c r="HXA123" s="49"/>
      <c r="HXB123" s="49"/>
      <c r="HXC123" s="49"/>
      <c r="HXD123" s="49"/>
      <c r="HXE123" s="49"/>
      <c r="HXF123" s="49"/>
      <c r="HXG123" s="49"/>
      <c r="HXH123" s="49"/>
      <c r="HXI123" s="49"/>
      <c r="HXJ123" s="49"/>
      <c r="HXK123" s="49"/>
      <c r="HXL123" s="49"/>
      <c r="HXM123" s="49"/>
      <c r="HXN123" s="49"/>
      <c r="HXO123" s="49"/>
      <c r="HXP123" s="49"/>
      <c r="HXQ123" s="49"/>
      <c r="HXR123" s="49"/>
      <c r="HXS123" s="49"/>
      <c r="HXT123" s="49"/>
      <c r="HXU123" s="49"/>
      <c r="HXV123" s="49"/>
      <c r="HXW123" s="49"/>
      <c r="HXX123" s="49"/>
      <c r="HXY123" s="49"/>
      <c r="HXZ123" s="49"/>
      <c r="HYA123" s="49"/>
      <c r="HYB123" s="49"/>
      <c r="HYC123" s="49"/>
      <c r="HYD123" s="49"/>
      <c r="HYE123" s="49"/>
      <c r="HYF123" s="49"/>
      <c r="HYG123" s="49"/>
      <c r="HYH123" s="49"/>
      <c r="HYI123" s="49"/>
      <c r="HYJ123" s="49"/>
      <c r="HYK123" s="49"/>
      <c r="HYL123" s="49"/>
      <c r="HYM123" s="49"/>
      <c r="HYN123" s="49"/>
      <c r="HYO123" s="49"/>
      <c r="HYP123" s="49"/>
      <c r="HYQ123" s="49"/>
      <c r="HYR123" s="49"/>
      <c r="HYS123" s="49"/>
      <c r="HYT123" s="49"/>
      <c r="HYU123" s="49"/>
      <c r="HYV123" s="49"/>
      <c r="HYW123" s="49"/>
      <c r="HYX123" s="49"/>
      <c r="HYY123" s="49"/>
      <c r="HYZ123" s="49"/>
      <c r="HZA123" s="49"/>
      <c r="HZB123" s="49"/>
      <c r="HZC123" s="49"/>
      <c r="HZD123" s="49"/>
      <c r="HZE123" s="49"/>
      <c r="HZF123" s="49"/>
      <c r="HZG123" s="49"/>
      <c r="HZH123" s="49"/>
      <c r="HZI123" s="49"/>
      <c r="HZJ123" s="49"/>
      <c r="HZK123" s="49"/>
      <c r="HZL123" s="49"/>
      <c r="HZM123" s="49"/>
      <c r="HZN123" s="49"/>
      <c r="HZO123" s="49"/>
      <c r="HZP123" s="49"/>
      <c r="HZQ123" s="49"/>
      <c r="HZR123" s="49"/>
      <c r="HZS123" s="49"/>
      <c r="HZT123" s="49"/>
      <c r="HZU123" s="49"/>
      <c r="HZV123" s="49"/>
      <c r="HZW123" s="49"/>
      <c r="HZX123" s="49"/>
      <c r="HZY123" s="49"/>
      <c r="HZZ123" s="49"/>
      <c r="IAA123" s="49"/>
      <c r="IAB123" s="49"/>
      <c r="IAC123" s="49"/>
      <c r="IAD123" s="49"/>
      <c r="IAE123" s="49"/>
      <c r="IAF123" s="49"/>
      <c r="IAG123" s="49"/>
      <c r="IAH123" s="49"/>
      <c r="IAI123" s="49"/>
      <c r="IAJ123" s="49"/>
      <c r="IAK123" s="49"/>
      <c r="IAL123" s="49"/>
      <c r="IAM123" s="49"/>
      <c r="IAN123" s="49"/>
      <c r="IAO123" s="49"/>
      <c r="IAP123" s="49"/>
      <c r="IAQ123" s="49"/>
      <c r="IAR123" s="49"/>
      <c r="IAS123" s="49"/>
      <c r="IAT123" s="49"/>
      <c r="IAU123" s="49"/>
      <c r="IAV123" s="49"/>
      <c r="IAW123" s="49"/>
      <c r="IAX123" s="49"/>
      <c r="IAY123" s="49"/>
      <c r="IAZ123" s="49"/>
      <c r="IBA123" s="49"/>
      <c r="IBB123" s="49"/>
      <c r="IBC123" s="49"/>
      <c r="IBD123" s="49"/>
      <c r="IBE123" s="49"/>
      <c r="IBF123" s="49"/>
      <c r="IBG123" s="49"/>
      <c r="IBH123" s="49"/>
      <c r="IBI123" s="49"/>
      <c r="IBJ123" s="49"/>
      <c r="IBK123" s="49"/>
      <c r="IBL123" s="49"/>
      <c r="IBM123" s="49"/>
      <c r="IBN123" s="49"/>
      <c r="IBO123" s="49"/>
      <c r="IBP123" s="49"/>
      <c r="IBQ123" s="49"/>
      <c r="IBR123" s="49"/>
      <c r="IBS123" s="49"/>
      <c r="IBT123" s="49"/>
      <c r="IBU123" s="49"/>
      <c r="IBV123" s="49"/>
      <c r="IBW123" s="49"/>
      <c r="IBX123" s="49"/>
      <c r="IBY123" s="49"/>
      <c r="IBZ123" s="49"/>
      <c r="ICA123" s="49"/>
      <c r="ICB123" s="49"/>
      <c r="ICC123" s="49"/>
      <c r="ICD123" s="49"/>
      <c r="ICE123" s="49"/>
      <c r="ICF123" s="49"/>
      <c r="ICG123" s="49"/>
      <c r="ICH123" s="49"/>
      <c r="ICI123" s="49"/>
      <c r="ICJ123" s="49"/>
      <c r="ICK123" s="49"/>
      <c r="ICL123" s="49"/>
      <c r="ICM123" s="49"/>
      <c r="ICN123" s="49"/>
      <c r="ICO123" s="49"/>
      <c r="ICP123" s="49"/>
      <c r="ICQ123" s="49"/>
      <c r="ICR123" s="49"/>
      <c r="ICS123" s="49"/>
      <c r="ICT123" s="49"/>
      <c r="ICU123" s="49"/>
      <c r="ICV123" s="49"/>
      <c r="ICW123" s="49"/>
      <c r="ICX123" s="49"/>
      <c r="ICY123" s="49"/>
      <c r="ICZ123" s="49"/>
      <c r="IDA123" s="49"/>
      <c r="IDB123" s="49"/>
      <c r="IDC123" s="49"/>
      <c r="IDD123" s="49"/>
      <c r="IDE123" s="49"/>
      <c r="IDF123" s="49"/>
      <c r="IDG123" s="49"/>
      <c r="IDH123" s="49"/>
      <c r="IDI123" s="49"/>
      <c r="IDJ123" s="49"/>
      <c r="IDK123" s="49"/>
      <c r="IDL123" s="49"/>
      <c r="IDM123" s="49"/>
      <c r="IDN123" s="49"/>
      <c r="IDO123" s="49"/>
      <c r="IDP123" s="49"/>
      <c r="IDQ123" s="49"/>
      <c r="IDR123" s="49"/>
      <c r="IDS123" s="49"/>
      <c r="IDT123" s="49"/>
      <c r="IDU123" s="49"/>
      <c r="IDV123" s="49"/>
      <c r="IDW123" s="49"/>
      <c r="IDX123" s="49"/>
      <c r="IDY123" s="49"/>
      <c r="IDZ123" s="49"/>
      <c r="IEA123" s="49"/>
      <c r="IEB123" s="49"/>
      <c r="IEC123" s="49"/>
      <c r="IED123" s="49"/>
      <c r="IEE123" s="49"/>
      <c r="IEF123" s="49"/>
      <c r="IEG123" s="49"/>
      <c r="IEH123" s="49"/>
      <c r="IEI123" s="49"/>
      <c r="IEJ123" s="49"/>
      <c r="IEK123" s="49"/>
      <c r="IEL123" s="49"/>
      <c r="IEM123" s="49"/>
      <c r="IEN123" s="49"/>
      <c r="IEO123" s="49"/>
      <c r="IEP123" s="49"/>
      <c r="IEQ123" s="49"/>
      <c r="IER123" s="49"/>
      <c r="IES123" s="49"/>
      <c r="IET123" s="49"/>
      <c r="IEU123" s="49"/>
      <c r="IEV123" s="49"/>
      <c r="IEW123" s="49"/>
      <c r="IEX123" s="49"/>
      <c r="IEY123" s="49"/>
      <c r="IEZ123" s="49"/>
      <c r="IFA123" s="49"/>
      <c r="IFB123" s="49"/>
      <c r="IFC123" s="49"/>
      <c r="IFD123" s="49"/>
      <c r="IFE123" s="49"/>
      <c r="IFF123" s="49"/>
      <c r="IFG123" s="49"/>
      <c r="IFH123" s="49"/>
      <c r="IFI123" s="49"/>
      <c r="IFJ123" s="49"/>
      <c r="IFK123" s="49"/>
      <c r="IFL123" s="49"/>
      <c r="IFM123" s="49"/>
      <c r="IFN123" s="49"/>
      <c r="IFO123" s="49"/>
      <c r="IFP123" s="49"/>
      <c r="IFQ123" s="49"/>
      <c r="IFR123" s="49"/>
      <c r="IFS123" s="49"/>
      <c r="IFT123" s="49"/>
      <c r="IFU123" s="49"/>
      <c r="IFV123" s="49"/>
      <c r="IFW123" s="49"/>
      <c r="IFX123" s="49"/>
      <c r="IFY123" s="49"/>
      <c r="IFZ123" s="49"/>
      <c r="IGA123" s="49"/>
      <c r="IGB123" s="49"/>
      <c r="IGC123" s="49"/>
      <c r="IGD123" s="49"/>
      <c r="IGE123" s="49"/>
      <c r="IGF123" s="49"/>
      <c r="IGG123" s="49"/>
      <c r="IGH123" s="49"/>
      <c r="IGI123" s="49"/>
      <c r="IGJ123" s="49"/>
      <c r="IGK123" s="49"/>
      <c r="IGL123" s="49"/>
      <c r="IGM123" s="49"/>
      <c r="IGN123" s="49"/>
      <c r="IGO123" s="49"/>
      <c r="IGP123" s="49"/>
      <c r="IGQ123" s="49"/>
      <c r="IGR123" s="49"/>
      <c r="IGS123" s="49"/>
      <c r="IGT123" s="49"/>
      <c r="IGU123" s="49"/>
      <c r="IGV123" s="49"/>
      <c r="IGW123" s="49"/>
      <c r="IGX123" s="49"/>
      <c r="IGY123" s="49"/>
      <c r="IGZ123" s="49"/>
      <c r="IHA123" s="49"/>
      <c r="IHB123" s="49"/>
      <c r="IHC123" s="49"/>
      <c r="IHD123" s="49"/>
      <c r="IHE123" s="49"/>
      <c r="IHF123" s="49"/>
      <c r="IHG123" s="49"/>
      <c r="IHH123" s="49"/>
      <c r="IHI123" s="49"/>
      <c r="IHJ123" s="49"/>
      <c r="IHK123" s="49"/>
      <c r="IHL123" s="49"/>
      <c r="IHM123" s="49"/>
      <c r="IHN123" s="49"/>
      <c r="IHO123" s="49"/>
      <c r="IHP123" s="49"/>
      <c r="IHQ123" s="49"/>
      <c r="IHR123" s="49"/>
      <c r="IHS123" s="49"/>
      <c r="IHT123" s="49"/>
      <c r="IHU123" s="49"/>
      <c r="IHV123" s="49"/>
      <c r="IHW123" s="49"/>
      <c r="IHX123" s="49"/>
      <c r="IHY123" s="49"/>
      <c r="IHZ123" s="49"/>
      <c r="IIA123" s="49"/>
      <c r="IIB123" s="49"/>
      <c r="IIC123" s="49"/>
      <c r="IID123" s="49"/>
      <c r="IIE123" s="49"/>
      <c r="IIF123" s="49"/>
      <c r="IIG123" s="49"/>
      <c r="IIH123" s="49"/>
      <c r="III123" s="49"/>
      <c r="IIJ123" s="49"/>
      <c r="IIK123" s="49"/>
      <c r="IIL123" s="49"/>
      <c r="IIM123" s="49"/>
      <c r="IIN123" s="49"/>
      <c r="IIO123" s="49"/>
      <c r="IIP123" s="49"/>
      <c r="IIQ123" s="49"/>
      <c r="IIR123" s="49"/>
      <c r="IIS123" s="49"/>
      <c r="IIT123" s="49"/>
      <c r="IIU123" s="49"/>
      <c r="IIV123" s="49"/>
      <c r="IIW123" s="49"/>
      <c r="IIX123" s="49"/>
      <c r="IIY123" s="49"/>
      <c r="IIZ123" s="49"/>
      <c r="IJA123" s="49"/>
      <c r="IJB123" s="49"/>
      <c r="IJC123" s="49"/>
      <c r="IJD123" s="49"/>
      <c r="IJE123" s="49"/>
      <c r="IJF123" s="49"/>
      <c r="IJG123" s="49"/>
      <c r="IJH123" s="49"/>
      <c r="IJI123" s="49"/>
      <c r="IJJ123" s="49"/>
      <c r="IJK123" s="49"/>
      <c r="IJL123" s="49"/>
      <c r="IJM123" s="49"/>
      <c r="IJN123" s="49"/>
      <c r="IJO123" s="49"/>
      <c r="IJP123" s="49"/>
      <c r="IJQ123" s="49"/>
      <c r="IJR123" s="49"/>
      <c r="IJS123" s="49"/>
      <c r="IJT123" s="49"/>
      <c r="IJU123" s="49"/>
      <c r="IJV123" s="49"/>
      <c r="IJW123" s="49"/>
      <c r="IJX123" s="49"/>
      <c r="IJY123" s="49"/>
      <c r="IJZ123" s="49"/>
      <c r="IKA123" s="49"/>
      <c r="IKB123" s="49"/>
      <c r="IKC123" s="49"/>
      <c r="IKD123" s="49"/>
      <c r="IKE123" s="49"/>
      <c r="IKF123" s="49"/>
      <c r="IKG123" s="49"/>
      <c r="IKH123" s="49"/>
      <c r="IKI123" s="49"/>
      <c r="IKJ123" s="49"/>
      <c r="IKK123" s="49"/>
      <c r="IKL123" s="49"/>
      <c r="IKM123" s="49"/>
      <c r="IKN123" s="49"/>
      <c r="IKO123" s="49"/>
      <c r="IKP123" s="49"/>
      <c r="IKQ123" s="49"/>
      <c r="IKR123" s="49"/>
      <c r="IKS123" s="49"/>
      <c r="IKT123" s="49"/>
      <c r="IKU123" s="49"/>
      <c r="IKV123" s="49"/>
      <c r="IKW123" s="49"/>
      <c r="IKX123" s="49"/>
      <c r="IKY123" s="49"/>
      <c r="IKZ123" s="49"/>
      <c r="ILA123" s="49"/>
      <c r="ILB123" s="49"/>
      <c r="ILC123" s="49"/>
      <c r="ILD123" s="49"/>
      <c r="ILE123" s="49"/>
      <c r="ILF123" s="49"/>
      <c r="ILG123" s="49"/>
      <c r="ILH123" s="49"/>
      <c r="ILI123" s="49"/>
      <c r="ILJ123" s="49"/>
      <c r="ILK123" s="49"/>
      <c r="ILL123" s="49"/>
      <c r="ILM123" s="49"/>
      <c r="ILN123" s="49"/>
      <c r="ILO123" s="49"/>
      <c r="ILP123" s="49"/>
      <c r="ILQ123" s="49"/>
      <c r="ILR123" s="49"/>
      <c r="ILS123" s="49"/>
      <c r="ILT123" s="49"/>
      <c r="ILU123" s="49"/>
      <c r="ILV123" s="49"/>
      <c r="ILW123" s="49"/>
      <c r="ILX123" s="49"/>
      <c r="ILY123" s="49"/>
      <c r="ILZ123" s="49"/>
      <c r="IMA123" s="49"/>
      <c r="IMB123" s="49"/>
      <c r="IMC123" s="49"/>
      <c r="IMD123" s="49"/>
      <c r="IME123" s="49"/>
      <c r="IMF123" s="49"/>
      <c r="IMG123" s="49"/>
      <c r="IMH123" s="49"/>
      <c r="IMI123" s="49"/>
      <c r="IMJ123" s="49"/>
      <c r="IMK123" s="49"/>
      <c r="IML123" s="49"/>
      <c r="IMM123" s="49"/>
      <c r="IMN123" s="49"/>
      <c r="IMO123" s="49"/>
      <c r="IMP123" s="49"/>
      <c r="IMQ123" s="49"/>
      <c r="IMR123" s="49"/>
      <c r="IMS123" s="49"/>
      <c r="IMT123" s="49"/>
      <c r="IMU123" s="49"/>
      <c r="IMV123" s="49"/>
      <c r="IMW123" s="49"/>
      <c r="IMX123" s="49"/>
      <c r="IMY123" s="49"/>
      <c r="IMZ123" s="49"/>
      <c r="INA123" s="49"/>
      <c r="INB123" s="49"/>
      <c r="INC123" s="49"/>
      <c r="IND123" s="49"/>
      <c r="INE123" s="49"/>
      <c r="INF123" s="49"/>
      <c r="ING123" s="49"/>
      <c r="INH123" s="49"/>
      <c r="INI123" s="49"/>
      <c r="INJ123" s="49"/>
      <c r="INK123" s="49"/>
      <c r="INL123" s="49"/>
      <c r="INM123" s="49"/>
      <c r="INN123" s="49"/>
      <c r="INO123" s="49"/>
      <c r="INP123" s="49"/>
      <c r="INQ123" s="49"/>
      <c r="INR123" s="49"/>
      <c r="INS123" s="49"/>
      <c r="INT123" s="49"/>
      <c r="INU123" s="49"/>
      <c r="INV123" s="49"/>
      <c r="INW123" s="49"/>
      <c r="INX123" s="49"/>
      <c r="INY123" s="49"/>
      <c r="INZ123" s="49"/>
      <c r="IOA123" s="49"/>
      <c r="IOB123" s="49"/>
      <c r="IOC123" s="49"/>
      <c r="IOD123" s="49"/>
      <c r="IOE123" s="49"/>
      <c r="IOF123" s="49"/>
      <c r="IOG123" s="49"/>
      <c r="IOH123" s="49"/>
      <c r="IOI123" s="49"/>
      <c r="IOJ123" s="49"/>
      <c r="IOK123" s="49"/>
      <c r="IOL123" s="49"/>
      <c r="IOM123" s="49"/>
      <c r="ION123" s="49"/>
      <c r="IOO123" s="49"/>
      <c r="IOP123" s="49"/>
      <c r="IOQ123" s="49"/>
      <c r="IOR123" s="49"/>
      <c r="IOS123" s="49"/>
      <c r="IOT123" s="49"/>
      <c r="IOU123" s="49"/>
      <c r="IOV123" s="49"/>
      <c r="IOW123" s="49"/>
      <c r="IOX123" s="49"/>
      <c r="IOY123" s="49"/>
      <c r="IOZ123" s="49"/>
      <c r="IPA123" s="49"/>
      <c r="IPB123" s="49"/>
      <c r="IPC123" s="49"/>
      <c r="IPD123" s="49"/>
      <c r="IPE123" s="49"/>
      <c r="IPF123" s="49"/>
      <c r="IPG123" s="49"/>
      <c r="IPH123" s="49"/>
      <c r="IPI123" s="49"/>
      <c r="IPJ123" s="49"/>
      <c r="IPK123" s="49"/>
      <c r="IPL123" s="49"/>
      <c r="IPM123" s="49"/>
      <c r="IPN123" s="49"/>
      <c r="IPO123" s="49"/>
      <c r="IPP123" s="49"/>
      <c r="IPQ123" s="49"/>
      <c r="IPR123" s="49"/>
      <c r="IPS123" s="49"/>
      <c r="IPT123" s="49"/>
      <c r="IPU123" s="49"/>
      <c r="IPV123" s="49"/>
      <c r="IPW123" s="49"/>
      <c r="IPX123" s="49"/>
      <c r="IPY123" s="49"/>
      <c r="IPZ123" s="49"/>
      <c r="IQA123" s="49"/>
      <c r="IQB123" s="49"/>
      <c r="IQC123" s="49"/>
      <c r="IQD123" s="49"/>
      <c r="IQE123" s="49"/>
      <c r="IQF123" s="49"/>
      <c r="IQG123" s="49"/>
      <c r="IQH123" s="49"/>
      <c r="IQI123" s="49"/>
      <c r="IQJ123" s="49"/>
      <c r="IQK123" s="49"/>
      <c r="IQL123" s="49"/>
      <c r="IQM123" s="49"/>
      <c r="IQN123" s="49"/>
      <c r="IQO123" s="49"/>
      <c r="IQP123" s="49"/>
      <c r="IQQ123" s="49"/>
      <c r="IQR123" s="49"/>
      <c r="IQS123" s="49"/>
      <c r="IQT123" s="49"/>
      <c r="IQU123" s="49"/>
      <c r="IQV123" s="49"/>
      <c r="IQW123" s="49"/>
      <c r="IQX123" s="49"/>
      <c r="IQY123" s="49"/>
      <c r="IQZ123" s="49"/>
      <c r="IRA123" s="49"/>
      <c r="IRB123" s="49"/>
      <c r="IRC123" s="49"/>
      <c r="IRD123" s="49"/>
      <c r="IRE123" s="49"/>
      <c r="IRF123" s="49"/>
      <c r="IRG123" s="49"/>
      <c r="IRH123" s="49"/>
      <c r="IRI123" s="49"/>
      <c r="IRJ123" s="49"/>
      <c r="IRK123" s="49"/>
      <c r="IRL123" s="49"/>
      <c r="IRM123" s="49"/>
      <c r="IRN123" s="49"/>
      <c r="IRO123" s="49"/>
      <c r="IRP123" s="49"/>
      <c r="IRQ123" s="49"/>
      <c r="IRR123" s="49"/>
      <c r="IRS123" s="49"/>
      <c r="IRT123" s="49"/>
      <c r="IRU123" s="49"/>
      <c r="IRV123" s="49"/>
      <c r="IRW123" s="49"/>
      <c r="IRX123" s="49"/>
      <c r="IRY123" s="49"/>
      <c r="IRZ123" s="49"/>
      <c r="ISA123" s="49"/>
      <c r="ISB123" s="49"/>
      <c r="ISC123" s="49"/>
      <c r="ISD123" s="49"/>
      <c r="ISE123" s="49"/>
      <c r="ISF123" s="49"/>
      <c r="ISG123" s="49"/>
      <c r="ISH123" s="49"/>
      <c r="ISI123" s="49"/>
      <c r="ISJ123" s="49"/>
      <c r="ISK123" s="49"/>
      <c r="ISL123" s="49"/>
      <c r="ISM123" s="49"/>
      <c r="ISN123" s="49"/>
      <c r="ISO123" s="49"/>
      <c r="ISP123" s="49"/>
      <c r="ISQ123" s="49"/>
      <c r="ISR123" s="49"/>
      <c r="ISS123" s="49"/>
      <c r="IST123" s="49"/>
      <c r="ISU123" s="49"/>
      <c r="ISV123" s="49"/>
      <c r="ISW123" s="49"/>
      <c r="ISX123" s="49"/>
      <c r="ISY123" s="49"/>
      <c r="ISZ123" s="49"/>
      <c r="ITA123" s="49"/>
      <c r="ITB123" s="49"/>
      <c r="ITC123" s="49"/>
      <c r="ITD123" s="49"/>
      <c r="ITE123" s="49"/>
      <c r="ITF123" s="49"/>
      <c r="ITG123" s="49"/>
      <c r="ITH123" s="49"/>
      <c r="ITI123" s="49"/>
      <c r="ITJ123" s="49"/>
      <c r="ITK123" s="49"/>
      <c r="ITL123" s="49"/>
      <c r="ITM123" s="49"/>
      <c r="ITN123" s="49"/>
      <c r="ITO123" s="49"/>
      <c r="ITP123" s="49"/>
      <c r="ITQ123" s="49"/>
      <c r="ITR123" s="49"/>
      <c r="ITS123" s="49"/>
      <c r="ITT123" s="49"/>
      <c r="ITU123" s="49"/>
      <c r="ITV123" s="49"/>
      <c r="ITW123" s="49"/>
      <c r="ITX123" s="49"/>
      <c r="ITY123" s="49"/>
      <c r="ITZ123" s="49"/>
      <c r="IUA123" s="49"/>
      <c r="IUB123" s="49"/>
      <c r="IUC123" s="49"/>
      <c r="IUD123" s="49"/>
      <c r="IUE123" s="49"/>
      <c r="IUF123" s="49"/>
      <c r="IUG123" s="49"/>
      <c r="IUH123" s="49"/>
      <c r="IUI123" s="49"/>
      <c r="IUJ123" s="49"/>
      <c r="IUK123" s="49"/>
      <c r="IUL123" s="49"/>
      <c r="IUM123" s="49"/>
      <c r="IUN123" s="49"/>
      <c r="IUO123" s="49"/>
      <c r="IUP123" s="49"/>
      <c r="IUQ123" s="49"/>
      <c r="IUR123" s="49"/>
      <c r="IUS123" s="49"/>
      <c r="IUT123" s="49"/>
      <c r="IUU123" s="49"/>
      <c r="IUV123" s="49"/>
      <c r="IUW123" s="49"/>
      <c r="IUX123" s="49"/>
      <c r="IUY123" s="49"/>
      <c r="IUZ123" s="49"/>
      <c r="IVA123" s="49"/>
      <c r="IVB123" s="49"/>
      <c r="IVC123" s="49"/>
      <c r="IVD123" s="49"/>
      <c r="IVE123" s="49"/>
      <c r="IVF123" s="49"/>
      <c r="IVG123" s="49"/>
      <c r="IVH123" s="49"/>
      <c r="IVI123" s="49"/>
      <c r="IVJ123" s="49"/>
      <c r="IVK123" s="49"/>
      <c r="IVL123" s="49"/>
      <c r="IVM123" s="49"/>
      <c r="IVN123" s="49"/>
      <c r="IVO123" s="49"/>
      <c r="IVP123" s="49"/>
      <c r="IVQ123" s="49"/>
      <c r="IVR123" s="49"/>
      <c r="IVS123" s="49"/>
      <c r="IVT123" s="49"/>
      <c r="IVU123" s="49"/>
      <c r="IVV123" s="49"/>
      <c r="IVW123" s="49"/>
      <c r="IVX123" s="49"/>
      <c r="IVY123" s="49"/>
      <c r="IVZ123" s="49"/>
      <c r="IWA123" s="49"/>
      <c r="IWB123" s="49"/>
      <c r="IWC123" s="49"/>
      <c r="IWD123" s="49"/>
      <c r="IWE123" s="49"/>
      <c r="IWF123" s="49"/>
      <c r="IWG123" s="49"/>
      <c r="IWH123" s="49"/>
      <c r="IWI123" s="49"/>
      <c r="IWJ123" s="49"/>
      <c r="IWK123" s="49"/>
      <c r="IWL123" s="49"/>
      <c r="IWM123" s="49"/>
      <c r="IWN123" s="49"/>
      <c r="IWO123" s="49"/>
      <c r="IWP123" s="49"/>
      <c r="IWQ123" s="49"/>
      <c r="IWR123" s="49"/>
      <c r="IWS123" s="49"/>
      <c r="IWT123" s="49"/>
      <c r="IWU123" s="49"/>
      <c r="IWV123" s="49"/>
      <c r="IWW123" s="49"/>
      <c r="IWX123" s="49"/>
      <c r="IWY123" s="49"/>
      <c r="IWZ123" s="49"/>
      <c r="IXA123" s="49"/>
      <c r="IXB123" s="49"/>
      <c r="IXC123" s="49"/>
      <c r="IXD123" s="49"/>
      <c r="IXE123" s="49"/>
      <c r="IXF123" s="49"/>
      <c r="IXG123" s="49"/>
      <c r="IXH123" s="49"/>
      <c r="IXI123" s="49"/>
      <c r="IXJ123" s="49"/>
      <c r="IXK123" s="49"/>
      <c r="IXL123" s="49"/>
      <c r="IXM123" s="49"/>
      <c r="IXN123" s="49"/>
      <c r="IXO123" s="49"/>
      <c r="IXP123" s="49"/>
      <c r="IXQ123" s="49"/>
      <c r="IXR123" s="49"/>
      <c r="IXS123" s="49"/>
      <c r="IXT123" s="49"/>
      <c r="IXU123" s="49"/>
      <c r="IXV123" s="49"/>
      <c r="IXW123" s="49"/>
      <c r="IXX123" s="49"/>
      <c r="IXY123" s="49"/>
      <c r="IXZ123" s="49"/>
      <c r="IYA123" s="49"/>
      <c r="IYB123" s="49"/>
      <c r="IYC123" s="49"/>
      <c r="IYD123" s="49"/>
      <c r="IYE123" s="49"/>
      <c r="IYF123" s="49"/>
      <c r="IYG123" s="49"/>
      <c r="IYH123" s="49"/>
      <c r="IYI123" s="49"/>
      <c r="IYJ123" s="49"/>
      <c r="IYK123" s="49"/>
      <c r="IYL123" s="49"/>
      <c r="IYM123" s="49"/>
      <c r="IYN123" s="49"/>
      <c r="IYO123" s="49"/>
      <c r="IYP123" s="49"/>
      <c r="IYQ123" s="49"/>
      <c r="IYR123" s="49"/>
      <c r="IYS123" s="49"/>
      <c r="IYT123" s="49"/>
      <c r="IYU123" s="49"/>
      <c r="IYV123" s="49"/>
      <c r="IYW123" s="49"/>
      <c r="IYX123" s="49"/>
      <c r="IYY123" s="49"/>
      <c r="IYZ123" s="49"/>
      <c r="IZA123" s="49"/>
      <c r="IZB123" s="49"/>
      <c r="IZC123" s="49"/>
      <c r="IZD123" s="49"/>
      <c r="IZE123" s="49"/>
      <c r="IZF123" s="49"/>
      <c r="IZG123" s="49"/>
      <c r="IZH123" s="49"/>
      <c r="IZI123" s="49"/>
      <c r="IZJ123" s="49"/>
      <c r="IZK123" s="49"/>
      <c r="IZL123" s="49"/>
      <c r="IZM123" s="49"/>
      <c r="IZN123" s="49"/>
      <c r="IZO123" s="49"/>
      <c r="IZP123" s="49"/>
      <c r="IZQ123" s="49"/>
      <c r="IZR123" s="49"/>
      <c r="IZS123" s="49"/>
      <c r="IZT123" s="49"/>
      <c r="IZU123" s="49"/>
      <c r="IZV123" s="49"/>
      <c r="IZW123" s="49"/>
      <c r="IZX123" s="49"/>
      <c r="IZY123" s="49"/>
      <c r="IZZ123" s="49"/>
      <c r="JAA123" s="49"/>
      <c r="JAB123" s="49"/>
      <c r="JAC123" s="49"/>
      <c r="JAD123" s="49"/>
      <c r="JAE123" s="49"/>
      <c r="JAF123" s="49"/>
      <c r="JAG123" s="49"/>
      <c r="JAH123" s="49"/>
      <c r="JAI123" s="49"/>
      <c r="JAJ123" s="49"/>
      <c r="JAK123" s="49"/>
      <c r="JAL123" s="49"/>
      <c r="JAM123" s="49"/>
      <c r="JAN123" s="49"/>
      <c r="JAO123" s="49"/>
      <c r="JAP123" s="49"/>
      <c r="JAQ123" s="49"/>
      <c r="JAR123" s="49"/>
      <c r="JAS123" s="49"/>
      <c r="JAT123" s="49"/>
      <c r="JAU123" s="49"/>
      <c r="JAV123" s="49"/>
      <c r="JAW123" s="49"/>
      <c r="JAX123" s="49"/>
      <c r="JAY123" s="49"/>
      <c r="JAZ123" s="49"/>
      <c r="JBA123" s="49"/>
      <c r="JBB123" s="49"/>
      <c r="JBC123" s="49"/>
      <c r="JBD123" s="49"/>
      <c r="JBE123" s="49"/>
      <c r="JBF123" s="49"/>
      <c r="JBG123" s="49"/>
      <c r="JBH123" s="49"/>
      <c r="JBI123" s="49"/>
      <c r="JBJ123" s="49"/>
      <c r="JBK123" s="49"/>
      <c r="JBL123" s="49"/>
      <c r="JBM123" s="49"/>
      <c r="JBN123" s="49"/>
      <c r="JBO123" s="49"/>
      <c r="JBP123" s="49"/>
      <c r="JBQ123" s="49"/>
      <c r="JBR123" s="49"/>
      <c r="JBS123" s="49"/>
      <c r="JBT123" s="49"/>
      <c r="JBU123" s="49"/>
      <c r="JBV123" s="49"/>
      <c r="JBW123" s="49"/>
      <c r="JBX123" s="49"/>
      <c r="JBY123" s="49"/>
      <c r="JBZ123" s="49"/>
      <c r="JCA123" s="49"/>
      <c r="JCB123" s="49"/>
      <c r="JCC123" s="49"/>
      <c r="JCD123" s="49"/>
      <c r="JCE123" s="49"/>
      <c r="JCF123" s="49"/>
      <c r="JCG123" s="49"/>
      <c r="JCH123" s="49"/>
      <c r="JCI123" s="49"/>
      <c r="JCJ123" s="49"/>
      <c r="JCK123" s="49"/>
      <c r="JCL123" s="49"/>
      <c r="JCM123" s="49"/>
      <c r="JCN123" s="49"/>
      <c r="JCO123" s="49"/>
      <c r="JCP123" s="49"/>
      <c r="JCQ123" s="49"/>
      <c r="JCR123" s="49"/>
      <c r="JCS123" s="49"/>
      <c r="JCT123" s="49"/>
      <c r="JCU123" s="49"/>
      <c r="JCV123" s="49"/>
      <c r="JCW123" s="49"/>
      <c r="JCX123" s="49"/>
      <c r="JCY123" s="49"/>
      <c r="JCZ123" s="49"/>
      <c r="JDA123" s="49"/>
      <c r="JDB123" s="49"/>
      <c r="JDC123" s="49"/>
      <c r="JDD123" s="49"/>
      <c r="JDE123" s="49"/>
      <c r="JDF123" s="49"/>
      <c r="JDG123" s="49"/>
      <c r="JDH123" s="49"/>
      <c r="JDI123" s="49"/>
      <c r="JDJ123" s="49"/>
      <c r="JDK123" s="49"/>
      <c r="JDL123" s="49"/>
      <c r="JDM123" s="49"/>
      <c r="JDN123" s="49"/>
      <c r="JDO123" s="49"/>
      <c r="JDP123" s="49"/>
      <c r="JDQ123" s="49"/>
      <c r="JDR123" s="49"/>
      <c r="JDS123" s="49"/>
      <c r="JDT123" s="49"/>
      <c r="JDU123" s="49"/>
      <c r="JDV123" s="49"/>
      <c r="JDW123" s="49"/>
      <c r="JDX123" s="49"/>
      <c r="JDY123" s="49"/>
      <c r="JDZ123" s="49"/>
      <c r="JEA123" s="49"/>
      <c r="JEB123" s="49"/>
      <c r="JEC123" s="49"/>
      <c r="JED123" s="49"/>
      <c r="JEE123" s="49"/>
      <c r="JEF123" s="49"/>
      <c r="JEG123" s="49"/>
      <c r="JEH123" s="49"/>
      <c r="JEI123" s="49"/>
      <c r="JEJ123" s="49"/>
      <c r="JEK123" s="49"/>
      <c r="JEL123" s="49"/>
      <c r="JEM123" s="49"/>
      <c r="JEN123" s="49"/>
      <c r="JEO123" s="49"/>
      <c r="JEP123" s="49"/>
      <c r="JEQ123" s="49"/>
      <c r="JER123" s="49"/>
      <c r="JES123" s="49"/>
      <c r="JET123" s="49"/>
      <c r="JEU123" s="49"/>
      <c r="JEV123" s="49"/>
      <c r="JEW123" s="49"/>
      <c r="JEX123" s="49"/>
      <c r="JEY123" s="49"/>
      <c r="JEZ123" s="49"/>
      <c r="JFA123" s="49"/>
      <c r="JFB123" s="49"/>
      <c r="JFC123" s="49"/>
      <c r="JFD123" s="49"/>
      <c r="JFE123" s="49"/>
      <c r="JFF123" s="49"/>
      <c r="JFG123" s="49"/>
      <c r="JFH123" s="49"/>
      <c r="JFI123" s="49"/>
      <c r="JFJ123" s="49"/>
      <c r="JFK123" s="49"/>
      <c r="JFL123" s="49"/>
      <c r="JFM123" s="49"/>
      <c r="JFN123" s="49"/>
      <c r="JFO123" s="49"/>
      <c r="JFP123" s="49"/>
      <c r="JFQ123" s="49"/>
      <c r="JFR123" s="49"/>
      <c r="JFS123" s="49"/>
      <c r="JFT123" s="49"/>
      <c r="JFU123" s="49"/>
      <c r="JFV123" s="49"/>
      <c r="JFW123" s="49"/>
      <c r="JFX123" s="49"/>
      <c r="JFY123" s="49"/>
      <c r="JFZ123" s="49"/>
      <c r="JGA123" s="49"/>
      <c r="JGB123" s="49"/>
      <c r="JGC123" s="49"/>
      <c r="JGD123" s="49"/>
      <c r="JGE123" s="49"/>
      <c r="JGF123" s="49"/>
      <c r="JGG123" s="49"/>
      <c r="JGH123" s="49"/>
      <c r="JGI123" s="49"/>
      <c r="JGJ123" s="49"/>
      <c r="JGK123" s="49"/>
      <c r="JGL123" s="49"/>
      <c r="JGM123" s="49"/>
      <c r="JGN123" s="49"/>
      <c r="JGO123" s="49"/>
      <c r="JGP123" s="49"/>
      <c r="JGQ123" s="49"/>
      <c r="JGR123" s="49"/>
      <c r="JGS123" s="49"/>
      <c r="JGT123" s="49"/>
      <c r="JGU123" s="49"/>
      <c r="JGV123" s="49"/>
      <c r="JGW123" s="49"/>
      <c r="JGX123" s="49"/>
      <c r="JGY123" s="49"/>
      <c r="JGZ123" s="49"/>
      <c r="JHA123" s="49"/>
      <c r="JHB123" s="49"/>
      <c r="JHC123" s="49"/>
      <c r="JHD123" s="49"/>
      <c r="JHE123" s="49"/>
      <c r="JHF123" s="49"/>
      <c r="JHG123" s="49"/>
      <c r="JHH123" s="49"/>
      <c r="JHI123" s="49"/>
      <c r="JHJ123" s="49"/>
      <c r="JHK123" s="49"/>
      <c r="JHL123" s="49"/>
      <c r="JHM123" s="49"/>
      <c r="JHN123" s="49"/>
      <c r="JHO123" s="49"/>
      <c r="JHP123" s="49"/>
      <c r="JHQ123" s="49"/>
      <c r="JHR123" s="49"/>
      <c r="JHS123" s="49"/>
      <c r="JHT123" s="49"/>
      <c r="JHU123" s="49"/>
      <c r="JHV123" s="49"/>
      <c r="JHW123" s="49"/>
      <c r="JHX123" s="49"/>
      <c r="JHY123" s="49"/>
      <c r="JHZ123" s="49"/>
      <c r="JIA123" s="49"/>
      <c r="JIB123" s="49"/>
      <c r="JIC123" s="49"/>
      <c r="JID123" s="49"/>
      <c r="JIE123" s="49"/>
      <c r="JIF123" s="49"/>
      <c r="JIG123" s="49"/>
      <c r="JIH123" s="49"/>
      <c r="JII123" s="49"/>
      <c r="JIJ123" s="49"/>
      <c r="JIK123" s="49"/>
      <c r="JIL123" s="49"/>
      <c r="JIM123" s="49"/>
      <c r="JIN123" s="49"/>
      <c r="JIO123" s="49"/>
      <c r="JIP123" s="49"/>
      <c r="JIQ123" s="49"/>
      <c r="JIR123" s="49"/>
      <c r="JIS123" s="49"/>
      <c r="JIT123" s="49"/>
      <c r="JIU123" s="49"/>
      <c r="JIV123" s="49"/>
      <c r="JIW123" s="49"/>
      <c r="JIX123" s="49"/>
      <c r="JIY123" s="49"/>
      <c r="JIZ123" s="49"/>
      <c r="JJA123" s="49"/>
      <c r="JJB123" s="49"/>
      <c r="JJC123" s="49"/>
      <c r="JJD123" s="49"/>
      <c r="JJE123" s="49"/>
      <c r="JJF123" s="49"/>
      <c r="JJG123" s="49"/>
      <c r="JJH123" s="49"/>
      <c r="JJI123" s="49"/>
      <c r="JJJ123" s="49"/>
      <c r="JJK123" s="49"/>
      <c r="JJL123" s="49"/>
      <c r="JJM123" s="49"/>
      <c r="JJN123" s="49"/>
      <c r="JJO123" s="49"/>
      <c r="JJP123" s="49"/>
      <c r="JJQ123" s="49"/>
      <c r="JJR123" s="49"/>
      <c r="JJS123" s="49"/>
      <c r="JJT123" s="49"/>
      <c r="JJU123" s="49"/>
      <c r="JJV123" s="49"/>
      <c r="JJW123" s="49"/>
      <c r="JJX123" s="49"/>
      <c r="JJY123" s="49"/>
      <c r="JJZ123" s="49"/>
      <c r="JKA123" s="49"/>
      <c r="JKB123" s="49"/>
      <c r="JKC123" s="49"/>
      <c r="JKD123" s="49"/>
      <c r="JKE123" s="49"/>
      <c r="JKF123" s="49"/>
      <c r="JKG123" s="49"/>
      <c r="JKH123" s="49"/>
      <c r="JKI123" s="49"/>
      <c r="JKJ123" s="49"/>
      <c r="JKK123" s="49"/>
      <c r="JKL123" s="49"/>
      <c r="JKM123" s="49"/>
      <c r="JKN123" s="49"/>
      <c r="JKO123" s="49"/>
      <c r="JKP123" s="49"/>
      <c r="JKQ123" s="49"/>
      <c r="JKR123" s="49"/>
      <c r="JKS123" s="49"/>
      <c r="JKT123" s="49"/>
      <c r="JKU123" s="49"/>
      <c r="JKV123" s="49"/>
      <c r="JKW123" s="49"/>
      <c r="JKX123" s="49"/>
      <c r="JKY123" s="49"/>
      <c r="JKZ123" s="49"/>
      <c r="JLA123" s="49"/>
      <c r="JLB123" s="49"/>
      <c r="JLC123" s="49"/>
      <c r="JLD123" s="49"/>
      <c r="JLE123" s="49"/>
      <c r="JLF123" s="49"/>
      <c r="JLG123" s="49"/>
      <c r="JLH123" s="49"/>
      <c r="JLI123" s="49"/>
      <c r="JLJ123" s="49"/>
      <c r="JLK123" s="49"/>
      <c r="JLL123" s="49"/>
      <c r="JLM123" s="49"/>
      <c r="JLN123" s="49"/>
      <c r="JLO123" s="49"/>
      <c r="JLP123" s="49"/>
      <c r="JLQ123" s="49"/>
      <c r="JLR123" s="49"/>
      <c r="JLS123" s="49"/>
      <c r="JLT123" s="49"/>
      <c r="JLU123" s="49"/>
      <c r="JLV123" s="49"/>
      <c r="JLW123" s="49"/>
      <c r="JLX123" s="49"/>
      <c r="JLY123" s="49"/>
      <c r="JLZ123" s="49"/>
      <c r="JMA123" s="49"/>
      <c r="JMB123" s="49"/>
      <c r="JMC123" s="49"/>
      <c r="JMD123" s="49"/>
      <c r="JME123" s="49"/>
      <c r="JMF123" s="49"/>
      <c r="JMG123" s="49"/>
      <c r="JMH123" s="49"/>
      <c r="JMI123" s="49"/>
      <c r="JMJ123" s="49"/>
      <c r="JMK123" s="49"/>
      <c r="JML123" s="49"/>
      <c r="JMM123" s="49"/>
      <c r="JMN123" s="49"/>
      <c r="JMO123" s="49"/>
      <c r="JMP123" s="49"/>
      <c r="JMQ123" s="49"/>
      <c r="JMR123" s="49"/>
      <c r="JMS123" s="49"/>
      <c r="JMT123" s="49"/>
      <c r="JMU123" s="49"/>
      <c r="JMV123" s="49"/>
      <c r="JMW123" s="49"/>
      <c r="JMX123" s="49"/>
      <c r="JMY123" s="49"/>
      <c r="JMZ123" s="49"/>
      <c r="JNA123" s="49"/>
      <c r="JNB123" s="49"/>
      <c r="JNC123" s="49"/>
      <c r="JND123" s="49"/>
      <c r="JNE123" s="49"/>
      <c r="JNF123" s="49"/>
      <c r="JNG123" s="49"/>
      <c r="JNH123" s="49"/>
      <c r="JNI123" s="49"/>
      <c r="JNJ123" s="49"/>
      <c r="JNK123" s="49"/>
      <c r="JNL123" s="49"/>
      <c r="JNM123" s="49"/>
      <c r="JNN123" s="49"/>
      <c r="JNO123" s="49"/>
      <c r="JNP123" s="49"/>
      <c r="JNQ123" s="49"/>
      <c r="JNR123" s="49"/>
      <c r="JNS123" s="49"/>
      <c r="JNT123" s="49"/>
      <c r="JNU123" s="49"/>
      <c r="JNV123" s="49"/>
      <c r="JNW123" s="49"/>
      <c r="JNX123" s="49"/>
      <c r="JNY123" s="49"/>
      <c r="JNZ123" s="49"/>
      <c r="JOA123" s="49"/>
      <c r="JOB123" s="49"/>
      <c r="JOC123" s="49"/>
      <c r="JOD123" s="49"/>
      <c r="JOE123" s="49"/>
      <c r="JOF123" s="49"/>
      <c r="JOG123" s="49"/>
      <c r="JOH123" s="49"/>
      <c r="JOI123" s="49"/>
      <c r="JOJ123" s="49"/>
      <c r="JOK123" s="49"/>
      <c r="JOL123" s="49"/>
      <c r="JOM123" s="49"/>
      <c r="JON123" s="49"/>
      <c r="JOO123" s="49"/>
      <c r="JOP123" s="49"/>
      <c r="JOQ123" s="49"/>
      <c r="JOR123" s="49"/>
      <c r="JOS123" s="49"/>
      <c r="JOT123" s="49"/>
      <c r="JOU123" s="49"/>
      <c r="JOV123" s="49"/>
      <c r="JOW123" s="49"/>
      <c r="JOX123" s="49"/>
      <c r="JOY123" s="49"/>
      <c r="JOZ123" s="49"/>
      <c r="JPA123" s="49"/>
      <c r="JPB123" s="49"/>
      <c r="JPC123" s="49"/>
      <c r="JPD123" s="49"/>
      <c r="JPE123" s="49"/>
      <c r="JPF123" s="49"/>
      <c r="JPG123" s="49"/>
      <c r="JPH123" s="49"/>
      <c r="JPI123" s="49"/>
      <c r="JPJ123" s="49"/>
      <c r="JPK123" s="49"/>
      <c r="JPL123" s="49"/>
      <c r="JPM123" s="49"/>
      <c r="JPN123" s="49"/>
      <c r="JPO123" s="49"/>
      <c r="JPP123" s="49"/>
      <c r="JPQ123" s="49"/>
      <c r="JPR123" s="49"/>
      <c r="JPS123" s="49"/>
      <c r="JPT123" s="49"/>
      <c r="JPU123" s="49"/>
      <c r="JPV123" s="49"/>
      <c r="JPW123" s="49"/>
      <c r="JPX123" s="49"/>
      <c r="JPY123" s="49"/>
      <c r="JPZ123" s="49"/>
      <c r="JQA123" s="49"/>
      <c r="JQB123" s="49"/>
      <c r="JQC123" s="49"/>
      <c r="JQD123" s="49"/>
      <c r="JQE123" s="49"/>
      <c r="JQF123" s="49"/>
      <c r="JQG123" s="49"/>
      <c r="JQH123" s="49"/>
      <c r="JQI123" s="49"/>
      <c r="JQJ123" s="49"/>
      <c r="JQK123" s="49"/>
      <c r="JQL123" s="49"/>
      <c r="JQM123" s="49"/>
      <c r="JQN123" s="49"/>
      <c r="JQO123" s="49"/>
      <c r="JQP123" s="49"/>
      <c r="JQQ123" s="49"/>
      <c r="JQR123" s="49"/>
      <c r="JQS123" s="49"/>
      <c r="JQT123" s="49"/>
      <c r="JQU123" s="49"/>
      <c r="JQV123" s="49"/>
      <c r="JQW123" s="49"/>
      <c r="JQX123" s="49"/>
      <c r="JQY123" s="49"/>
      <c r="JQZ123" s="49"/>
      <c r="JRA123" s="49"/>
      <c r="JRB123" s="49"/>
      <c r="JRC123" s="49"/>
      <c r="JRD123" s="49"/>
      <c r="JRE123" s="49"/>
      <c r="JRF123" s="49"/>
      <c r="JRG123" s="49"/>
      <c r="JRH123" s="49"/>
      <c r="JRI123" s="49"/>
      <c r="JRJ123" s="49"/>
      <c r="JRK123" s="49"/>
      <c r="JRL123" s="49"/>
      <c r="JRM123" s="49"/>
      <c r="JRN123" s="49"/>
      <c r="JRO123" s="49"/>
      <c r="JRP123" s="49"/>
      <c r="JRQ123" s="49"/>
      <c r="JRR123" s="49"/>
      <c r="JRS123" s="49"/>
      <c r="JRT123" s="49"/>
      <c r="JRU123" s="49"/>
      <c r="JRV123" s="49"/>
      <c r="JRW123" s="49"/>
      <c r="JRX123" s="49"/>
      <c r="JRY123" s="49"/>
      <c r="JRZ123" s="49"/>
      <c r="JSA123" s="49"/>
      <c r="JSB123" s="49"/>
      <c r="JSC123" s="49"/>
      <c r="JSD123" s="49"/>
      <c r="JSE123" s="49"/>
      <c r="JSF123" s="49"/>
      <c r="JSG123" s="49"/>
      <c r="JSH123" s="49"/>
      <c r="JSI123" s="49"/>
      <c r="JSJ123" s="49"/>
      <c r="JSK123" s="49"/>
      <c r="JSL123" s="49"/>
      <c r="JSM123" s="49"/>
      <c r="JSN123" s="49"/>
      <c r="JSO123" s="49"/>
      <c r="JSP123" s="49"/>
      <c r="JSQ123" s="49"/>
      <c r="JSR123" s="49"/>
      <c r="JSS123" s="49"/>
      <c r="JST123" s="49"/>
      <c r="JSU123" s="49"/>
      <c r="JSV123" s="49"/>
      <c r="JSW123" s="49"/>
      <c r="JSX123" s="49"/>
      <c r="JSY123" s="49"/>
      <c r="JSZ123" s="49"/>
      <c r="JTA123" s="49"/>
      <c r="JTB123" s="49"/>
      <c r="JTC123" s="49"/>
      <c r="JTD123" s="49"/>
      <c r="JTE123" s="49"/>
      <c r="JTF123" s="49"/>
      <c r="JTG123" s="49"/>
      <c r="JTH123" s="49"/>
      <c r="JTI123" s="49"/>
      <c r="JTJ123" s="49"/>
      <c r="JTK123" s="49"/>
      <c r="JTL123" s="49"/>
      <c r="JTM123" s="49"/>
      <c r="JTN123" s="49"/>
      <c r="JTO123" s="49"/>
      <c r="JTP123" s="49"/>
      <c r="JTQ123" s="49"/>
      <c r="JTR123" s="49"/>
      <c r="JTS123" s="49"/>
      <c r="JTT123" s="49"/>
      <c r="JTU123" s="49"/>
      <c r="JTV123" s="49"/>
      <c r="JTW123" s="49"/>
      <c r="JTX123" s="49"/>
      <c r="JTY123" s="49"/>
      <c r="JTZ123" s="49"/>
      <c r="JUA123" s="49"/>
      <c r="JUB123" s="49"/>
      <c r="JUC123" s="49"/>
      <c r="JUD123" s="49"/>
      <c r="JUE123" s="49"/>
      <c r="JUF123" s="49"/>
      <c r="JUG123" s="49"/>
      <c r="JUH123" s="49"/>
      <c r="JUI123" s="49"/>
      <c r="JUJ123" s="49"/>
      <c r="JUK123" s="49"/>
      <c r="JUL123" s="49"/>
      <c r="JUM123" s="49"/>
      <c r="JUN123" s="49"/>
      <c r="JUO123" s="49"/>
      <c r="JUP123" s="49"/>
      <c r="JUQ123" s="49"/>
      <c r="JUR123" s="49"/>
      <c r="JUS123" s="49"/>
      <c r="JUT123" s="49"/>
      <c r="JUU123" s="49"/>
      <c r="JUV123" s="49"/>
      <c r="JUW123" s="49"/>
      <c r="JUX123" s="49"/>
      <c r="JUY123" s="49"/>
      <c r="JUZ123" s="49"/>
      <c r="JVA123" s="49"/>
      <c r="JVB123" s="49"/>
      <c r="JVC123" s="49"/>
      <c r="JVD123" s="49"/>
      <c r="JVE123" s="49"/>
      <c r="JVF123" s="49"/>
      <c r="JVG123" s="49"/>
      <c r="JVH123" s="49"/>
      <c r="JVI123" s="49"/>
      <c r="JVJ123" s="49"/>
      <c r="JVK123" s="49"/>
      <c r="JVL123" s="49"/>
      <c r="JVM123" s="49"/>
      <c r="JVN123" s="49"/>
      <c r="JVO123" s="49"/>
      <c r="JVP123" s="49"/>
      <c r="JVQ123" s="49"/>
      <c r="JVR123" s="49"/>
      <c r="JVS123" s="49"/>
      <c r="JVT123" s="49"/>
      <c r="JVU123" s="49"/>
      <c r="JVV123" s="49"/>
      <c r="JVW123" s="49"/>
      <c r="JVX123" s="49"/>
      <c r="JVY123" s="49"/>
      <c r="JVZ123" s="49"/>
      <c r="JWA123" s="49"/>
      <c r="JWB123" s="49"/>
      <c r="JWC123" s="49"/>
      <c r="JWD123" s="49"/>
      <c r="JWE123" s="49"/>
      <c r="JWF123" s="49"/>
      <c r="JWG123" s="49"/>
      <c r="JWH123" s="49"/>
      <c r="JWI123" s="49"/>
      <c r="JWJ123" s="49"/>
      <c r="JWK123" s="49"/>
      <c r="JWL123" s="49"/>
      <c r="JWM123" s="49"/>
      <c r="JWN123" s="49"/>
      <c r="JWO123" s="49"/>
      <c r="JWP123" s="49"/>
      <c r="JWQ123" s="49"/>
      <c r="JWR123" s="49"/>
      <c r="JWS123" s="49"/>
      <c r="JWT123" s="49"/>
      <c r="JWU123" s="49"/>
      <c r="JWV123" s="49"/>
      <c r="JWW123" s="49"/>
      <c r="JWX123" s="49"/>
      <c r="JWY123" s="49"/>
      <c r="JWZ123" s="49"/>
      <c r="JXA123" s="49"/>
      <c r="JXB123" s="49"/>
      <c r="JXC123" s="49"/>
      <c r="JXD123" s="49"/>
      <c r="JXE123" s="49"/>
      <c r="JXF123" s="49"/>
      <c r="JXG123" s="49"/>
      <c r="JXH123" s="49"/>
      <c r="JXI123" s="49"/>
      <c r="JXJ123" s="49"/>
      <c r="JXK123" s="49"/>
      <c r="JXL123" s="49"/>
      <c r="JXM123" s="49"/>
      <c r="JXN123" s="49"/>
      <c r="JXO123" s="49"/>
      <c r="JXP123" s="49"/>
      <c r="JXQ123" s="49"/>
      <c r="JXR123" s="49"/>
      <c r="JXS123" s="49"/>
      <c r="JXT123" s="49"/>
      <c r="JXU123" s="49"/>
      <c r="JXV123" s="49"/>
      <c r="JXW123" s="49"/>
      <c r="JXX123" s="49"/>
      <c r="JXY123" s="49"/>
      <c r="JXZ123" s="49"/>
      <c r="JYA123" s="49"/>
      <c r="JYB123" s="49"/>
      <c r="JYC123" s="49"/>
      <c r="JYD123" s="49"/>
      <c r="JYE123" s="49"/>
      <c r="JYF123" s="49"/>
      <c r="JYG123" s="49"/>
      <c r="JYH123" s="49"/>
      <c r="JYI123" s="49"/>
      <c r="JYJ123" s="49"/>
      <c r="JYK123" s="49"/>
      <c r="JYL123" s="49"/>
      <c r="JYM123" s="49"/>
      <c r="JYN123" s="49"/>
      <c r="JYO123" s="49"/>
      <c r="JYP123" s="49"/>
      <c r="JYQ123" s="49"/>
      <c r="JYR123" s="49"/>
      <c r="JYS123" s="49"/>
      <c r="JYT123" s="49"/>
      <c r="JYU123" s="49"/>
      <c r="JYV123" s="49"/>
      <c r="JYW123" s="49"/>
      <c r="JYX123" s="49"/>
      <c r="JYY123" s="49"/>
      <c r="JYZ123" s="49"/>
      <c r="JZA123" s="49"/>
      <c r="JZB123" s="49"/>
      <c r="JZC123" s="49"/>
      <c r="JZD123" s="49"/>
      <c r="JZE123" s="49"/>
      <c r="JZF123" s="49"/>
      <c r="JZG123" s="49"/>
      <c r="JZH123" s="49"/>
      <c r="JZI123" s="49"/>
      <c r="JZJ123" s="49"/>
      <c r="JZK123" s="49"/>
      <c r="JZL123" s="49"/>
      <c r="JZM123" s="49"/>
      <c r="JZN123" s="49"/>
      <c r="JZO123" s="49"/>
      <c r="JZP123" s="49"/>
      <c r="JZQ123" s="49"/>
      <c r="JZR123" s="49"/>
      <c r="JZS123" s="49"/>
      <c r="JZT123" s="49"/>
      <c r="JZU123" s="49"/>
      <c r="JZV123" s="49"/>
      <c r="JZW123" s="49"/>
      <c r="JZX123" s="49"/>
      <c r="JZY123" s="49"/>
      <c r="JZZ123" s="49"/>
      <c r="KAA123" s="49"/>
      <c r="KAB123" s="49"/>
      <c r="KAC123" s="49"/>
      <c r="KAD123" s="49"/>
      <c r="KAE123" s="49"/>
      <c r="KAF123" s="49"/>
      <c r="KAG123" s="49"/>
      <c r="KAH123" s="49"/>
      <c r="KAI123" s="49"/>
      <c r="KAJ123" s="49"/>
      <c r="KAK123" s="49"/>
      <c r="KAL123" s="49"/>
      <c r="KAM123" s="49"/>
      <c r="KAN123" s="49"/>
      <c r="KAO123" s="49"/>
      <c r="KAP123" s="49"/>
      <c r="KAQ123" s="49"/>
      <c r="KAR123" s="49"/>
      <c r="KAS123" s="49"/>
      <c r="KAT123" s="49"/>
      <c r="KAU123" s="49"/>
      <c r="KAV123" s="49"/>
      <c r="KAW123" s="49"/>
      <c r="KAX123" s="49"/>
      <c r="KAY123" s="49"/>
      <c r="KAZ123" s="49"/>
      <c r="KBA123" s="49"/>
      <c r="KBB123" s="49"/>
      <c r="KBC123" s="49"/>
      <c r="KBD123" s="49"/>
      <c r="KBE123" s="49"/>
      <c r="KBF123" s="49"/>
      <c r="KBG123" s="49"/>
      <c r="KBH123" s="49"/>
      <c r="KBI123" s="49"/>
      <c r="KBJ123" s="49"/>
      <c r="KBK123" s="49"/>
      <c r="KBL123" s="49"/>
      <c r="KBM123" s="49"/>
      <c r="KBN123" s="49"/>
      <c r="KBO123" s="49"/>
      <c r="KBP123" s="49"/>
      <c r="KBQ123" s="49"/>
      <c r="KBR123" s="49"/>
      <c r="KBS123" s="49"/>
      <c r="KBT123" s="49"/>
      <c r="KBU123" s="49"/>
      <c r="KBV123" s="49"/>
      <c r="KBW123" s="49"/>
      <c r="KBX123" s="49"/>
      <c r="KBY123" s="49"/>
      <c r="KBZ123" s="49"/>
      <c r="KCA123" s="49"/>
      <c r="KCB123" s="49"/>
      <c r="KCC123" s="49"/>
      <c r="KCD123" s="49"/>
      <c r="KCE123" s="49"/>
      <c r="KCF123" s="49"/>
      <c r="KCG123" s="49"/>
      <c r="KCH123" s="49"/>
      <c r="KCI123" s="49"/>
      <c r="KCJ123" s="49"/>
      <c r="KCK123" s="49"/>
      <c r="KCL123" s="49"/>
      <c r="KCM123" s="49"/>
      <c r="KCN123" s="49"/>
      <c r="KCO123" s="49"/>
      <c r="KCP123" s="49"/>
      <c r="KCQ123" s="49"/>
      <c r="KCR123" s="49"/>
      <c r="KCS123" s="49"/>
      <c r="KCT123" s="49"/>
      <c r="KCU123" s="49"/>
      <c r="KCV123" s="49"/>
      <c r="KCW123" s="49"/>
      <c r="KCX123" s="49"/>
      <c r="KCY123" s="49"/>
      <c r="KCZ123" s="49"/>
      <c r="KDA123" s="49"/>
      <c r="KDB123" s="49"/>
      <c r="KDC123" s="49"/>
      <c r="KDD123" s="49"/>
      <c r="KDE123" s="49"/>
      <c r="KDF123" s="49"/>
      <c r="KDG123" s="49"/>
      <c r="KDH123" s="49"/>
      <c r="KDI123" s="49"/>
      <c r="KDJ123" s="49"/>
      <c r="KDK123" s="49"/>
      <c r="KDL123" s="49"/>
      <c r="KDM123" s="49"/>
      <c r="KDN123" s="49"/>
      <c r="KDO123" s="49"/>
      <c r="KDP123" s="49"/>
      <c r="KDQ123" s="49"/>
      <c r="KDR123" s="49"/>
      <c r="KDS123" s="49"/>
      <c r="KDT123" s="49"/>
      <c r="KDU123" s="49"/>
      <c r="KDV123" s="49"/>
      <c r="KDW123" s="49"/>
      <c r="KDX123" s="49"/>
      <c r="KDY123" s="49"/>
      <c r="KDZ123" s="49"/>
      <c r="KEA123" s="49"/>
      <c r="KEB123" s="49"/>
      <c r="KEC123" s="49"/>
      <c r="KED123" s="49"/>
      <c r="KEE123" s="49"/>
      <c r="KEF123" s="49"/>
      <c r="KEG123" s="49"/>
      <c r="KEH123" s="49"/>
      <c r="KEI123" s="49"/>
      <c r="KEJ123" s="49"/>
      <c r="KEK123" s="49"/>
      <c r="KEL123" s="49"/>
      <c r="KEM123" s="49"/>
      <c r="KEN123" s="49"/>
      <c r="KEO123" s="49"/>
      <c r="KEP123" s="49"/>
      <c r="KEQ123" s="49"/>
      <c r="KER123" s="49"/>
      <c r="KES123" s="49"/>
      <c r="KET123" s="49"/>
      <c r="KEU123" s="49"/>
      <c r="KEV123" s="49"/>
      <c r="KEW123" s="49"/>
      <c r="KEX123" s="49"/>
      <c r="KEY123" s="49"/>
      <c r="KEZ123" s="49"/>
      <c r="KFA123" s="49"/>
      <c r="KFB123" s="49"/>
      <c r="KFC123" s="49"/>
      <c r="KFD123" s="49"/>
      <c r="KFE123" s="49"/>
      <c r="KFF123" s="49"/>
      <c r="KFG123" s="49"/>
      <c r="KFH123" s="49"/>
      <c r="KFI123" s="49"/>
      <c r="KFJ123" s="49"/>
      <c r="KFK123" s="49"/>
      <c r="KFL123" s="49"/>
      <c r="KFM123" s="49"/>
      <c r="KFN123" s="49"/>
      <c r="KFO123" s="49"/>
      <c r="KFP123" s="49"/>
      <c r="KFQ123" s="49"/>
      <c r="KFR123" s="49"/>
      <c r="KFS123" s="49"/>
      <c r="KFT123" s="49"/>
      <c r="KFU123" s="49"/>
      <c r="KFV123" s="49"/>
      <c r="KFW123" s="49"/>
      <c r="KFX123" s="49"/>
      <c r="KFY123" s="49"/>
      <c r="KFZ123" s="49"/>
      <c r="KGA123" s="49"/>
      <c r="KGB123" s="49"/>
      <c r="KGC123" s="49"/>
      <c r="KGD123" s="49"/>
      <c r="KGE123" s="49"/>
      <c r="KGF123" s="49"/>
      <c r="KGG123" s="49"/>
      <c r="KGH123" s="49"/>
      <c r="KGI123" s="49"/>
      <c r="KGJ123" s="49"/>
      <c r="KGK123" s="49"/>
      <c r="KGL123" s="49"/>
      <c r="KGM123" s="49"/>
      <c r="KGN123" s="49"/>
      <c r="KGO123" s="49"/>
      <c r="KGP123" s="49"/>
      <c r="KGQ123" s="49"/>
      <c r="KGR123" s="49"/>
      <c r="KGS123" s="49"/>
      <c r="KGT123" s="49"/>
      <c r="KGU123" s="49"/>
      <c r="KGV123" s="49"/>
      <c r="KGW123" s="49"/>
      <c r="KGX123" s="49"/>
      <c r="KGY123" s="49"/>
      <c r="KGZ123" s="49"/>
      <c r="KHA123" s="49"/>
      <c r="KHB123" s="49"/>
      <c r="KHC123" s="49"/>
      <c r="KHD123" s="49"/>
      <c r="KHE123" s="49"/>
      <c r="KHF123" s="49"/>
      <c r="KHG123" s="49"/>
      <c r="KHH123" s="49"/>
      <c r="KHI123" s="49"/>
      <c r="KHJ123" s="49"/>
      <c r="KHK123" s="49"/>
      <c r="KHL123" s="49"/>
      <c r="KHM123" s="49"/>
      <c r="KHN123" s="49"/>
      <c r="KHO123" s="49"/>
      <c r="KHP123" s="49"/>
      <c r="KHQ123" s="49"/>
      <c r="KHR123" s="49"/>
      <c r="KHS123" s="49"/>
      <c r="KHT123" s="49"/>
      <c r="KHU123" s="49"/>
      <c r="KHV123" s="49"/>
      <c r="KHW123" s="49"/>
      <c r="KHX123" s="49"/>
      <c r="KHY123" s="49"/>
      <c r="KHZ123" s="49"/>
      <c r="KIA123" s="49"/>
      <c r="KIB123" s="49"/>
      <c r="KIC123" s="49"/>
      <c r="KID123" s="49"/>
      <c r="KIE123" s="49"/>
      <c r="KIF123" s="49"/>
      <c r="KIG123" s="49"/>
      <c r="KIH123" s="49"/>
      <c r="KII123" s="49"/>
      <c r="KIJ123" s="49"/>
      <c r="KIK123" s="49"/>
      <c r="KIL123" s="49"/>
      <c r="KIM123" s="49"/>
      <c r="KIN123" s="49"/>
      <c r="KIO123" s="49"/>
      <c r="KIP123" s="49"/>
      <c r="KIQ123" s="49"/>
      <c r="KIR123" s="49"/>
      <c r="KIS123" s="49"/>
      <c r="KIT123" s="49"/>
      <c r="KIU123" s="49"/>
      <c r="KIV123" s="49"/>
      <c r="KIW123" s="49"/>
      <c r="KIX123" s="49"/>
      <c r="KIY123" s="49"/>
      <c r="KIZ123" s="49"/>
      <c r="KJA123" s="49"/>
      <c r="KJB123" s="49"/>
      <c r="KJC123" s="49"/>
      <c r="KJD123" s="49"/>
      <c r="KJE123" s="49"/>
      <c r="KJF123" s="49"/>
      <c r="KJG123" s="49"/>
      <c r="KJH123" s="49"/>
      <c r="KJI123" s="49"/>
      <c r="KJJ123" s="49"/>
      <c r="KJK123" s="49"/>
      <c r="KJL123" s="49"/>
      <c r="KJM123" s="49"/>
      <c r="KJN123" s="49"/>
      <c r="KJO123" s="49"/>
      <c r="KJP123" s="49"/>
      <c r="KJQ123" s="49"/>
      <c r="KJR123" s="49"/>
      <c r="KJS123" s="49"/>
      <c r="KJT123" s="49"/>
      <c r="KJU123" s="49"/>
      <c r="KJV123" s="49"/>
      <c r="KJW123" s="49"/>
      <c r="KJX123" s="49"/>
      <c r="KJY123" s="49"/>
      <c r="KJZ123" s="49"/>
      <c r="KKA123" s="49"/>
      <c r="KKB123" s="49"/>
      <c r="KKC123" s="49"/>
      <c r="KKD123" s="49"/>
      <c r="KKE123" s="49"/>
      <c r="KKF123" s="49"/>
      <c r="KKG123" s="49"/>
      <c r="KKH123" s="49"/>
      <c r="KKI123" s="49"/>
      <c r="KKJ123" s="49"/>
      <c r="KKK123" s="49"/>
      <c r="KKL123" s="49"/>
      <c r="KKM123" s="49"/>
      <c r="KKN123" s="49"/>
      <c r="KKO123" s="49"/>
      <c r="KKP123" s="49"/>
      <c r="KKQ123" s="49"/>
      <c r="KKR123" s="49"/>
      <c r="KKS123" s="49"/>
      <c r="KKT123" s="49"/>
      <c r="KKU123" s="49"/>
      <c r="KKV123" s="49"/>
      <c r="KKW123" s="49"/>
      <c r="KKX123" s="49"/>
      <c r="KKY123" s="49"/>
      <c r="KKZ123" s="49"/>
      <c r="KLA123" s="49"/>
      <c r="KLB123" s="49"/>
      <c r="KLC123" s="49"/>
      <c r="KLD123" s="49"/>
      <c r="KLE123" s="49"/>
      <c r="KLF123" s="49"/>
      <c r="KLG123" s="49"/>
      <c r="KLH123" s="49"/>
      <c r="KLI123" s="49"/>
      <c r="KLJ123" s="49"/>
      <c r="KLK123" s="49"/>
      <c r="KLL123" s="49"/>
      <c r="KLM123" s="49"/>
      <c r="KLN123" s="49"/>
      <c r="KLO123" s="49"/>
      <c r="KLP123" s="49"/>
      <c r="KLQ123" s="49"/>
      <c r="KLR123" s="49"/>
      <c r="KLS123" s="49"/>
      <c r="KLT123" s="49"/>
      <c r="KLU123" s="49"/>
      <c r="KLV123" s="49"/>
      <c r="KLW123" s="49"/>
      <c r="KLX123" s="49"/>
      <c r="KLY123" s="49"/>
      <c r="KLZ123" s="49"/>
      <c r="KMA123" s="49"/>
      <c r="KMB123" s="49"/>
      <c r="KMC123" s="49"/>
      <c r="KMD123" s="49"/>
      <c r="KME123" s="49"/>
      <c r="KMF123" s="49"/>
      <c r="KMG123" s="49"/>
      <c r="KMH123" s="49"/>
      <c r="KMI123" s="49"/>
      <c r="KMJ123" s="49"/>
      <c r="KMK123" s="49"/>
      <c r="KML123" s="49"/>
      <c r="KMM123" s="49"/>
      <c r="KMN123" s="49"/>
      <c r="KMO123" s="49"/>
      <c r="KMP123" s="49"/>
      <c r="KMQ123" s="49"/>
      <c r="KMR123" s="49"/>
      <c r="KMS123" s="49"/>
      <c r="KMT123" s="49"/>
      <c r="KMU123" s="49"/>
      <c r="KMV123" s="49"/>
      <c r="KMW123" s="49"/>
      <c r="KMX123" s="49"/>
      <c r="KMY123" s="49"/>
      <c r="KMZ123" s="49"/>
      <c r="KNA123" s="49"/>
      <c r="KNB123" s="49"/>
      <c r="KNC123" s="49"/>
      <c r="KND123" s="49"/>
      <c r="KNE123" s="49"/>
      <c r="KNF123" s="49"/>
      <c r="KNG123" s="49"/>
      <c r="KNH123" s="49"/>
      <c r="KNI123" s="49"/>
      <c r="KNJ123" s="49"/>
      <c r="KNK123" s="49"/>
      <c r="KNL123" s="49"/>
      <c r="KNM123" s="49"/>
      <c r="KNN123" s="49"/>
      <c r="KNO123" s="49"/>
      <c r="KNP123" s="49"/>
      <c r="KNQ123" s="49"/>
      <c r="KNR123" s="49"/>
      <c r="KNS123" s="49"/>
      <c r="KNT123" s="49"/>
      <c r="KNU123" s="49"/>
      <c r="KNV123" s="49"/>
      <c r="KNW123" s="49"/>
      <c r="KNX123" s="49"/>
      <c r="KNY123" s="49"/>
      <c r="KNZ123" s="49"/>
      <c r="KOA123" s="49"/>
      <c r="KOB123" s="49"/>
      <c r="KOC123" s="49"/>
      <c r="KOD123" s="49"/>
      <c r="KOE123" s="49"/>
      <c r="KOF123" s="49"/>
      <c r="KOG123" s="49"/>
      <c r="KOH123" s="49"/>
      <c r="KOI123" s="49"/>
      <c r="KOJ123" s="49"/>
      <c r="KOK123" s="49"/>
      <c r="KOL123" s="49"/>
      <c r="KOM123" s="49"/>
      <c r="KON123" s="49"/>
      <c r="KOO123" s="49"/>
      <c r="KOP123" s="49"/>
      <c r="KOQ123" s="49"/>
      <c r="KOR123" s="49"/>
      <c r="KOS123" s="49"/>
      <c r="KOT123" s="49"/>
      <c r="KOU123" s="49"/>
      <c r="KOV123" s="49"/>
      <c r="KOW123" s="49"/>
      <c r="KOX123" s="49"/>
      <c r="KOY123" s="49"/>
      <c r="KOZ123" s="49"/>
      <c r="KPA123" s="49"/>
      <c r="KPB123" s="49"/>
      <c r="KPC123" s="49"/>
      <c r="KPD123" s="49"/>
      <c r="KPE123" s="49"/>
      <c r="KPF123" s="49"/>
      <c r="KPG123" s="49"/>
      <c r="KPH123" s="49"/>
      <c r="KPI123" s="49"/>
      <c r="KPJ123" s="49"/>
      <c r="KPK123" s="49"/>
      <c r="KPL123" s="49"/>
      <c r="KPM123" s="49"/>
      <c r="KPN123" s="49"/>
      <c r="KPO123" s="49"/>
      <c r="KPP123" s="49"/>
      <c r="KPQ123" s="49"/>
      <c r="KPR123" s="49"/>
      <c r="KPS123" s="49"/>
      <c r="KPT123" s="49"/>
      <c r="KPU123" s="49"/>
      <c r="KPV123" s="49"/>
      <c r="KPW123" s="49"/>
      <c r="KPX123" s="49"/>
      <c r="KPY123" s="49"/>
      <c r="KPZ123" s="49"/>
      <c r="KQA123" s="49"/>
      <c r="KQB123" s="49"/>
      <c r="KQC123" s="49"/>
      <c r="KQD123" s="49"/>
      <c r="KQE123" s="49"/>
      <c r="KQF123" s="49"/>
      <c r="KQG123" s="49"/>
      <c r="KQH123" s="49"/>
      <c r="KQI123" s="49"/>
      <c r="KQJ123" s="49"/>
      <c r="KQK123" s="49"/>
      <c r="KQL123" s="49"/>
      <c r="KQM123" s="49"/>
      <c r="KQN123" s="49"/>
      <c r="KQO123" s="49"/>
      <c r="KQP123" s="49"/>
      <c r="KQQ123" s="49"/>
      <c r="KQR123" s="49"/>
      <c r="KQS123" s="49"/>
      <c r="KQT123" s="49"/>
      <c r="KQU123" s="49"/>
      <c r="KQV123" s="49"/>
      <c r="KQW123" s="49"/>
      <c r="KQX123" s="49"/>
      <c r="KQY123" s="49"/>
      <c r="KQZ123" s="49"/>
      <c r="KRA123" s="49"/>
      <c r="KRB123" s="49"/>
      <c r="KRC123" s="49"/>
      <c r="KRD123" s="49"/>
      <c r="KRE123" s="49"/>
      <c r="KRF123" s="49"/>
      <c r="KRG123" s="49"/>
      <c r="KRH123" s="49"/>
      <c r="KRI123" s="49"/>
      <c r="KRJ123" s="49"/>
      <c r="KRK123" s="49"/>
      <c r="KRL123" s="49"/>
      <c r="KRM123" s="49"/>
      <c r="KRN123" s="49"/>
      <c r="KRO123" s="49"/>
      <c r="KRP123" s="49"/>
      <c r="KRQ123" s="49"/>
      <c r="KRR123" s="49"/>
      <c r="KRS123" s="49"/>
      <c r="KRT123" s="49"/>
      <c r="KRU123" s="49"/>
      <c r="KRV123" s="49"/>
      <c r="KRW123" s="49"/>
      <c r="KRX123" s="49"/>
      <c r="KRY123" s="49"/>
      <c r="KRZ123" s="49"/>
      <c r="KSA123" s="49"/>
      <c r="KSB123" s="49"/>
      <c r="KSC123" s="49"/>
      <c r="KSD123" s="49"/>
      <c r="KSE123" s="49"/>
      <c r="KSF123" s="49"/>
      <c r="KSG123" s="49"/>
      <c r="KSH123" s="49"/>
      <c r="KSI123" s="49"/>
      <c r="KSJ123" s="49"/>
      <c r="KSK123" s="49"/>
      <c r="KSL123" s="49"/>
      <c r="KSM123" s="49"/>
      <c r="KSN123" s="49"/>
      <c r="KSO123" s="49"/>
      <c r="KSP123" s="49"/>
      <c r="KSQ123" s="49"/>
      <c r="KSR123" s="49"/>
      <c r="KSS123" s="49"/>
      <c r="KST123" s="49"/>
      <c r="KSU123" s="49"/>
      <c r="KSV123" s="49"/>
      <c r="KSW123" s="49"/>
      <c r="KSX123" s="49"/>
      <c r="KSY123" s="49"/>
      <c r="KSZ123" s="49"/>
      <c r="KTA123" s="49"/>
      <c r="KTB123" s="49"/>
      <c r="KTC123" s="49"/>
      <c r="KTD123" s="49"/>
      <c r="KTE123" s="49"/>
      <c r="KTF123" s="49"/>
      <c r="KTG123" s="49"/>
      <c r="KTH123" s="49"/>
      <c r="KTI123" s="49"/>
      <c r="KTJ123" s="49"/>
      <c r="KTK123" s="49"/>
      <c r="KTL123" s="49"/>
      <c r="KTM123" s="49"/>
      <c r="KTN123" s="49"/>
      <c r="KTO123" s="49"/>
      <c r="KTP123" s="49"/>
      <c r="KTQ123" s="49"/>
      <c r="KTR123" s="49"/>
      <c r="KTS123" s="49"/>
      <c r="KTT123" s="49"/>
      <c r="KTU123" s="49"/>
      <c r="KTV123" s="49"/>
      <c r="KTW123" s="49"/>
      <c r="KTX123" s="49"/>
      <c r="KTY123" s="49"/>
      <c r="KTZ123" s="49"/>
      <c r="KUA123" s="49"/>
      <c r="KUB123" s="49"/>
      <c r="KUC123" s="49"/>
      <c r="KUD123" s="49"/>
      <c r="KUE123" s="49"/>
      <c r="KUF123" s="49"/>
      <c r="KUG123" s="49"/>
      <c r="KUH123" s="49"/>
      <c r="KUI123" s="49"/>
      <c r="KUJ123" s="49"/>
      <c r="KUK123" s="49"/>
      <c r="KUL123" s="49"/>
      <c r="KUM123" s="49"/>
      <c r="KUN123" s="49"/>
      <c r="KUO123" s="49"/>
      <c r="KUP123" s="49"/>
      <c r="KUQ123" s="49"/>
      <c r="KUR123" s="49"/>
      <c r="KUS123" s="49"/>
      <c r="KUT123" s="49"/>
      <c r="KUU123" s="49"/>
      <c r="KUV123" s="49"/>
      <c r="KUW123" s="49"/>
      <c r="KUX123" s="49"/>
      <c r="KUY123" s="49"/>
      <c r="KUZ123" s="49"/>
      <c r="KVA123" s="49"/>
      <c r="KVB123" s="49"/>
      <c r="KVC123" s="49"/>
      <c r="KVD123" s="49"/>
      <c r="KVE123" s="49"/>
      <c r="KVF123" s="49"/>
      <c r="KVG123" s="49"/>
      <c r="KVH123" s="49"/>
      <c r="KVI123" s="49"/>
      <c r="KVJ123" s="49"/>
      <c r="KVK123" s="49"/>
      <c r="KVL123" s="49"/>
      <c r="KVM123" s="49"/>
      <c r="KVN123" s="49"/>
      <c r="KVO123" s="49"/>
      <c r="KVP123" s="49"/>
      <c r="KVQ123" s="49"/>
      <c r="KVR123" s="49"/>
      <c r="KVS123" s="49"/>
      <c r="KVT123" s="49"/>
      <c r="KVU123" s="49"/>
      <c r="KVV123" s="49"/>
      <c r="KVW123" s="49"/>
      <c r="KVX123" s="49"/>
      <c r="KVY123" s="49"/>
      <c r="KVZ123" s="49"/>
      <c r="KWA123" s="49"/>
      <c r="KWB123" s="49"/>
      <c r="KWC123" s="49"/>
      <c r="KWD123" s="49"/>
      <c r="KWE123" s="49"/>
      <c r="KWF123" s="49"/>
      <c r="KWG123" s="49"/>
      <c r="KWH123" s="49"/>
      <c r="KWI123" s="49"/>
      <c r="KWJ123" s="49"/>
      <c r="KWK123" s="49"/>
      <c r="KWL123" s="49"/>
      <c r="KWM123" s="49"/>
      <c r="KWN123" s="49"/>
      <c r="KWO123" s="49"/>
      <c r="KWP123" s="49"/>
      <c r="KWQ123" s="49"/>
      <c r="KWR123" s="49"/>
      <c r="KWS123" s="49"/>
      <c r="KWT123" s="49"/>
      <c r="KWU123" s="49"/>
      <c r="KWV123" s="49"/>
      <c r="KWW123" s="49"/>
      <c r="KWX123" s="49"/>
      <c r="KWY123" s="49"/>
      <c r="KWZ123" s="49"/>
      <c r="KXA123" s="49"/>
      <c r="KXB123" s="49"/>
      <c r="KXC123" s="49"/>
      <c r="KXD123" s="49"/>
      <c r="KXE123" s="49"/>
      <c r="KXF123" s="49"/>
      <c r="KXG123" s="49"/>
      <c r="KXH123" s="49"/>
      <c r="KXI123" s="49"/>
      <c r="KXJ123" s="49"/>
      <c r="KXK123" s="49"/>
      <c r="KXL123" s="49"/>
      <c r="KXM123" s="49"/>
      <c r="KXN123" s="49"/>
      <c r="KXO123" s="49"/>
      <c r="KXP123" s="49"/>
      <c r="KXQ123" s="49"/>
      <c r="KXR123" s="49"/>
      <c r="KXS123" s="49"/>
      <c r="KXT123" s="49"/>
      <c r="KXU123" s="49"/>
      <c r="KXV123" s="49"/>
      <c r="KXW123" s="49"/>
      <c r="KXX123" s="49"/>
      <c r="KXY123" s="49"/>
      <c r="KXZ123" s="49"/>
      <c r="KYA123" s="49"/>
      <c r="KYB123" s="49"/>
      <c r="KYC123" s="49"/>
      <c r="KYD123" s="49"/>
      <c r="KYE123" s="49"/>
      <c r="KYF123" s="49"/>
      <c r="KYG123" s="49"/>
      <c r="KYH123" s="49"/>
      <c r="KYI123" s="49"/>
      <c r="KYJ123" s="49"/>
      <c r="KYK123" s="49"/>
      <c r="KYL123" s="49"/>
      <c r="KYM123" s="49"/>
      <c r="KYN123" s="49"/>
      <c r="KYO123" s="49"/>
      <c r="KYP123" s="49"/>
      <c r="KYQ123" s="49"/>
      <c r="KYR123" s="49"/>
      <c r="KYS123" s="49"/>
      <c r="KYT123" s="49"/>
      <c r="KYU123" s="49"/>
      <c r="KYV123" s="49"/>
      <c r="KYW123" s="49"/>
      <c r="KYX123" s="49"/>
      <c r="KYY123" s="49"/>
      <c r="KYZ123" s="49"/>
      <c r="KZA123" s="49"/>
      <c r="KZB123" s="49"/>
      <c r="KZC123" s="49"/>
      <c r="KZD123" s="49"/>
      <c r="KZE123" s="49"/>
      <c r="KZF123" s="49"/>
      <c r="KZG123" s="49"/>
      <c r="KZH123" s="49"/>
      <c r="KZI123" s="49"/>
      <c r="KZJ123" s="49"/>
      <c r="KZK123" s="49"/>
      <c r="KZL123" s="49"/>
      <c r="KZM123" s="49"/>
      <c r="KZN123" s="49"/>
      <c r="KZO123" s="49"/>
      <c r="KZP123" s="49"/>
      <c r="KZQ123" s="49"/>
      <c r="KZR123" s="49"/>
      <c r="KZS123" s="49"/>
      <c r="KZT123" s="49"/>
      <c r="KZU123" s="49"/>
      <c r="KZV123" s="49"/>
      <c r="KZW123" s="49"/>
      <c r="KZX123" s="49"/>
      <c r="KZY123" s="49"/>
      <c r="KZZ123" s="49"/>
      <c r="LAA123" s="49"/>
      <c r="LAB123" s="49"/>
      <c r="LAC123" s="49"/>
      <c r="LAD123" s="49"/>
      <c r="LAE123" s="49"/>
      <c r="LAF123" s="49"/>
      <c r="LAG123" s="49"/>
      <c r="LAH123" s="49"/>
      <c r="LAI123" s="49"/>
      <c r="LAJ123" s="49"/>
      <c r="LAK123" s="49"/>
      <c r="LAL123" s="49"/>
      <c r="LAM123" s="49"/>
      <c r="LAN123" s="49"/>
      <c r="LAO123" s="49"/>
      <c r="LAP123" s="49"/>
      <c r="LAQ123" s="49"/>
      <c r="LAR123" s="49"/>
      <c r="LAS123" s="49"/>
      <c r="LAT123" s="49"/>
      <c r="LAU123" s="49"/>
      <c r="LAV123" s="49"/>
      <c r="LAW123" s="49"/>
      <c r="LAX123" s="49"/>
      <c r="LAY123" s="49"/>
      <c r="LAZ123" s="49"/>
      <c r="LBA123" s="49"/>
      <c r="LBB123" s="49"/>
      <c r="LBC123" s="49"/>
      <c r="LBD123" s="49"/>
      <c r="LBE123" s="49"/>
      <c r="LBF123" s="49"/>
      <c r="LBG123" s="49"/>
      <c r="LBH123" s="49"/>
      <c r="LBI123" s="49"/>
      <c r="LBJ123" s="49"/>
      <c r="LBK123" s="49"/>
      <c r="LBL123" s="49"/>
      <c r="LBM123" s="49"/>
      <c r="LBN123" s="49"/>
      <c r="LBO123" s="49"/>
      <c r="LBP123" s="49"/>
      <c r="LBQ123" s="49"/>
      <c r="LBR123" s="49"/>
      <c r="LBS123" s="49"/>
      <c r="LBT123" s="49"/>
      <c r="LBU123" s="49"/>
      <c r="LBV123" s="49"/>
      <c r="LBW123" s="49"/>
      <c r="LBX123" s="49"/>
      <c r="LBY123" s="49"/>
      <c r="LBZ123" s="49"/>
      <c r="LCA123" s="49"/>
      <c r="LCB123" s="49"/>
      <c r="LCC123" s="49"/>
      <c r="LCD123" s="49"/>
      <c r="LCE123" s="49"/>
      <c r="LCF123" s="49"/>
      <c r="LCG123" s="49"/>
      <c r="LCH123" s="49"/>
      <c r="LCI123" s="49"/>
      <c r="LCJ123" s="49"/>
      <c r="LCK123" s="49"/>
      <c r="LCL123" s="49"/>
      <c r="LCM123" s="49"/>
      <c r="LCN123" s="49"/>
      <c r="LCO123" s="49"/>
      <c r="LCP123" s="49"/>
      <c r="LCQ123" s="49"/>
      <c r="LCR123" s="49"/>
      <c r="LCS123" s="49"/>
      <c r="LCT123" s="49"/>
      <c r="LCU123" s="49"/>
      <c r="LCV123" s="49"/>
      <c r="LCW123" s="49"/>
      <c r="LCX123" s="49"/>
      <c r="LCY123" s="49"/>
      <c r="LCZ123" s="49"/>
      <c r="LDA123" s="49"/>
      <c r="LDB123" s="49"/>
      <c r="LDC123" s="49"/>
      <c r="LDD123" s="49"/>
      <c r="LDE123" s="49"/>
      <c r="LDF123" s="49"/>
      <c r="LDG123" s="49"/>
      <c r="LDH123" s="49"/>
      <c r="LDI123" s="49"/>
      <c r="LDJ123" s="49"/>
      <c r="LDK123" s="49"/>
      <c r="LDL123" s="49"/>
      <c r="LDM123" s="49"/>
      <c r="LDN123" s="49"/>
      <c r="LDO123" s="49"/>
      <c r="LDP123" s="49"/>
      <c r="LDQ123" s="49"/>
      <c r="LDR123" s="49"/>
      <c r="LDS123" s="49"/>
      <c r="LDT123" s="49"/>
      <c r="LDU123" s="49"/>
      <c r="LDV123" s="49"/>
      <c r="LDW123" s="49"/>
      <c r="LDX123" s="49"/>
      <c r="LDY123" s="49"/>
      <c r="LDZ123" s="49"/>
      <c r="LEA123" s="49"/>
      <c r="LEB123" s="49"/>
      <c r="LEC123" s="49"/>
      <c r="LED123" s="49"/>
      <c r="LEE123" s="49"/>
      <c r="LEF123" s="49"/>
      <c r="LEG123" s="49"/>
      <c r="LEH123" s="49"/>
      <c r="LEI123" s="49"/>
      <c r="LEJ123" s="49"/>
      <c r="LEK123" s="49"/>
      <c r="LEL123" s="49"/>
      <c r="LEM123" s="49"/>
      <c r="LEN123" s="49"/>
      <c r="LEO123" s="49"/>
      <c r="LEP123" s="49"/>
      <c r="LEQ123" s="49"/>
      <c r="LER123" s="49"/>
      <c r="LES123" s="49"/>
      <c r="LET123" s="49"/>
      <c r="LEU123" s="49"/>
      <c r="LEV123" s="49"/>
      <c r="LEW123" s="49"/>
      <c r="LEX123" s="49"/>
      <c r="LEY123" s="49"/>
      <c r="LEZ123" s="49"/>
      <c r="LFA123" s="49"/>
      <c r="LFB123" s="49"/>
      <c r="LFC123" s="49"/>
      <c r="LFD123" s="49"/>
      <c r="LFE123" s="49"/>
      <c r="LFF123" s="49"/>
      <c r="LFG123" s="49"/>
      <c r="LFH123" s="49"/>
      <c r="LFI123" s="49"/>
      <c r="LFJ123" s="49"/>
      <c r="LFK123" s="49"/>
      <c r="LFL123" s="49"/>
      <c r="LFM123" s="49"/>
      <c r="LFN123" s="49"/>
      <c r="LFO123" s="49"/>
      <c r="LFP123" s="49"/>
      <c r="LFQ123" s="49"/>
      <c r="LFR123" s="49"/>
      <c r="LFS123" s="49"/>
      <c r="LFT123" s="49"/>
      <c r="LFU123" s="49"/>
      <c r="LFV123" s="49"/>
      <c r="LFW123" s="49"/>
      <c r="LFX123" s="49"/>
      <c r="LFY123" s="49"/>
      <c r="LFZ123" s="49"/>
      <c r="LGA123" s="49"/>
      <c r="LGB123" s="49"/>
      <c r="LGC123" s="49"/>
      <c r="LGD123" s="49"/>
      <c r="LGE123" s="49"/>
      <c r="LGF123" s="49"/>
      <c r="LGG123" s="49"/>
      <c r="LGH123" s="49"/>
      <c r="LGI123" s="49"/>
      <c r="LGJ123" s="49"/>
      <c r="LGK123" s="49"/>
      <c r="LGL123" s="49"/>
      <c r="LGM123" s="49"/>
      <c r="LGN123" s="49"/>
      <c r="LGO123" s="49"/>
      <c r="LGP123" s="49"/>
      <c r="LGQ123" s="49"/>
      <c r="LGR123" s="49"/>
      <c r="LGS123" s="49"/>
      <c r="LGT123" s="49"/>
      <c r="LGU123" s="49"/>
      <c r="LGV123" s="49"/>
      <c r="LGW123" s="49"/>
      <c r="LGX123" s="49"/>
      <c r="LGY123" s="49"/>
      <c r="LGZ123" s="49"/>
      <c r="LHA123" s="49"/>
      <c r="LHB123" s="49"/>
      <c r="LHC123" s="49"/>
      <c r="LHD123" s="49"/>
      <c r="LHE123" s="49"/>
      <c r="LHF123" s="49"/>
      <c r="LHG123" s="49"/>
      <c r="LHH123" s="49"/>
      <c r="LHI123" s="49"/>
      <c r="LHJ123" s="49"/>
      <c r="LHK123" s="49"/>
      <c r="LHL123" s="49"/>
      <c r="LHM123" s="49"/>
      <c r="LHN123" s="49"/>
      <c r="LHO123" s="49"/>
      <c r="LHP123" s="49"/>
      <c r="LHQ123" s="49"/>
      <c r="LHR123" s="49"/>
      <c r="LHS123" s="49"/>
      <c r="LHT123" s="49"/>
      <c r="LHU123" s="49"/>
      <c r="LHV123" s="49"/>
      <c r="LHW123" s="49"/>
      <c r="LHX123" s="49"/>
      <c r="LHY123" s="49"/>
      <c r="LHZ123" s="49"/>
      <c r="LIA123" s="49"/>
      <c r="LIB123" s="49"/>
      <c r="LIC123" s="49"/>
      <c r="LID123" s="49"/>
      <c r="LIE123" s="49"/>
      <c r="LIF123" s="49"/>
      <c r="LIG123" s="49"/>
      <c r="LIH123" s="49"/>
      <c r="LII123" s="49"/>
      <c r="LIJ123" s="49"/>
      <c r="LIK123" s="49"/>
      <c r="LIL123" s="49"/>
      <c r="LIM123" s="49"/>
      <c r="LIN123" s="49"/>
      <c r="LIO123" s="49"/>
      <c r="LIP123" s="49"/>
      <c r="LIQ123" s="49"/>
      <c r="LIR123" s="49"/>
      <c r="LIS123" s="49"/>
      <c r="LIT123" s="49"/>
      <c r="LIU123" s="49"/>
      <c r="LIV123" s="49"/>
      <c r="LIW123" s="49"/>
      <c r="LIX123" s="49"/>
      <c r="LIY123" s="49"/>
      <c r="LIZ123" s="49"/>
      <c r="LJA123" s="49"/>
      <c r="LJB123" s="49"/>
      <c r="LJC123" s="49"/>
      <c r="LJD123" s="49"/>
      <c r="LJE123" s="49"/>
      <c r="LJF123" s="49"/>
      <c r="LJG123" s="49"/>
      <c r="LJH123" s="49"/>
      <c r="LJI123" s="49"/>
      <c r="LJJ123" s="49"/>
      <c r="LJK123" s="49"/>
      <c r="LJL123" s="49"/>
      <c r="LJM123" s="49"/>
      <c r="LJN123" s="49"/>
      <c r="LJO123" s="49"/>
      <c r="LJP123" s="49"/>
      <c r="LJQ123" s="49"/>
      <c r="LJR123" s="49"/>
      <c r="LJS123" s="49"/>
      <c r="LJT123" s="49"/>
      <c r="LJU123" s="49"/>
      <c r="LJV123" s="49"/>
      <c r="LJW123" s="49"/>
      <c r="LJX123" s="49"/>
      <c r="LJY123" s="49"/>
      <c r="LJZ123" s="49"/>
      <c r="LKA123" s="49"/>
      <c r="LKB123" s="49"/>
      <c r="LKC123" s="49"/>
      <c r="LKD123" s="49"/>
      <c r="LKE123" s="49"/>
      <c r="LKF123" s="49"/>
      <c r="LKG123" s="49"/>
      <c r="LKH123" s="49"/>
      <c r="LKI123" s="49"/>
      <c r="LKJ123" s="49"/>
      <c r="LKK123" s="49"/>
      <c r="LKL123" s="49"/>
      <c r="LKM123" s="49"/>
      <c r="LKN123" s="49"/>
      <c r="LKO123" s="49"/>
      <c r="LKP123" s="49"/>
      <c r="LKQ123" s="49"/>
      <c r="LKR123" s="49"/>
      <c r="LKS123" s="49"/>
      <c r="LKT123" s="49"/>
      <c r="LKU123" s="49"/>
      <c r="LKV123" s="49"/>
      <c r="LKW123" s="49"/>
      <c r="LKX123" s="49"/>
      <c r="LKY123" s="49"/>
      <c r="LKZ123" s="49"/>
      <c r="LLA123" s="49"/>
      <c r="LLB123" s="49"/>
      <c r="LLC123" s="49"/>
      <c r="LLD123" s="49"/>
      <c r="LLE123" s="49"/>
      <c r="LLF123" s="49"/>
      <c r="LLG123" s="49"/>
      <c r="LLH123" s="49"/>
      <c r="LLI123" s="49"/>
      <c r="LLJ123" s="49"/>
      <c r="LLK123" s="49"/>
      <c r="LLL123" s="49"/>
      <c r="LLM123" s="49"/>
      <c r="LLN123" s="49"/>
      <c r="LLO123" s="49"/>
      <c r="LLP123" s="49"/>
      <c r="LLQ123" s="49"/>
      <c r="LLR123" s="49"/>
      <c r="LLS123" s="49"/>
      <c r="LLT123" s="49"/>
      <c r="LLU123" s="49"/>
      <c r="LLV123" s="49"/>
      <c r="LLW123" s="49"/>
      <c r="LLX123" s="49"/>
      <c r="LLY123" s="49"/>
      <c r="LLZ123" s="49"/>
      <c r="LMA123" s="49"/>
      <c r="LMB123" s="49"/>
      <c r="LMC123" s="49"/>
      <c r="LMD123" s="49"/>
      <c r="LME123" s="49"/>
      <c r="LMF123" s="49"/>
      <c r="LMG123" s="49"/>
      <c r="LMH123" s="49"/>
      <c r="LMI123" s="49"/>
      <c r="LMJ123" s="49"/>
      <c r="LMK123" s="49"/>
      <c r="LML123" s="49"/>
      <c r="LMM123" s="49"/>
      <c r="LMN123" s="49"/>
      <c r="LMO123" s="49"/>
      <c r="LMP123" s="49"/>
      <c r="LMQ123" s="49"/>
      <c r="LMR123" s="49"/>
      <c r="LMS123" s="49"/>
      <c r="LMT123" s="49"/>
      <c r="LMU123" s="49"/>
      <c r="LMV123" s="49"/>
      <c r="LMW123" s="49"/>
      <c r="LMX123" s="49"/>
      <c r="LMY123" s="49"/>
      <c r="LMZ123" s="49"/>
      <c r="LNA123" s="49"/>
      <c r="LNB123" s="49"/>
      <c r="LNC123" s="49"/>
      <c r="LND123" s="49"/>
      <c r="LNE123" s="49"/>
      <c r="LNF123" s="49"/>
      <c r="LNG123" s="49"/>
      <c r="LNH123" s="49"/>
      <c r="LNI123" s="49"/>
      <c r="LNJ123" s="49"/>
      <c r="LNK123" s="49"/>
      <c r="LNL123" s="49"/>
      <c r="LNM123" s="49"/>
      <c r="LNN123" s="49"/>
      <c r="LNO123" s="49"/>
      <c r="LNP123" s="49"/>
      <c r="LNQ123" s="49"/>
      <c r="LNR123" s="49"/>
      <c r="LNS123" s="49"/>
      <c r="LNT123" s="49"/>
      <c r="LNU123" s="49"/>
      <c r="LNV123" s="49"/>
      <c r="LNW123" s="49"/>
      <c r="LNX123" s="49"/>
      <c r="LNY123" s="49"/>
      <c r="LNZ123" s="49"/>
      <c r="LOA123" s="49"/>
      <c r="LOB123" s="49"/>
      <c r="LOC123" s="49"/>
      <c r="LOD123" s="49"/>
      <c r="LOE123" s="49"/>
      <c r="LOF123" s="49"/>
      <c r="LOG123" s="49"/>
      <c r="LOH123" s="49"/>
      <c r="LOI123" s="49"/>
      <c r="LOJ123" s="49"/>
      <c r="LOK123" s="49"/>
      <c r="LOL123" s="49"/>
      <c r="LOM123" s="49"/>
      <c r="LON123" s="49"/>
      <c r="LOO123" s="49"/>
      <c r="LOP123" s="49"/>
      <c r="LOQ123" s="49"/>
      <c r="LOR123" s="49"/>
      <c r="LOS123" s="49"/>
      <c r="LOT123" s="49"/>
      <c r="LOU123" s="49"/>
      <c r="LOV123" s="49"/>
      <c r="LOW123" s="49"/>
      <c r="LOX123" s="49"/>
      <c r="LOY123" s="49"/>
      <c r="LOZ123" s="49"/>
      <c r="LPA123" s="49"/>
      <c r="LPB123" s="49"/>
      <c r="LPC123" s="49"/>
      <c r="LPD123" s="49"/>
      <c r="LPE123" s="49"/>
      <c r="LPF123" s="49"/>
      <c r="LPG123" s="49"/>
      <c r="LPH123" s="49"/>
      <c r="LPI123" s="49"/>
      <c r="LPJ123" s="49"/>
      <c r="LPK123" s="49"/>
      <c r="LPL123" s="49"/>
      <c r="LPM123" s="49"/>
      <c r="LPN123" s="49"/>
      <c r="LPO123" s="49"/>
      <c r="LPP123" s="49"/>
      <c r="LPQ123" s="49"/>
      <c r="LPR123" s="49"/>
      <c r="LPS123" s="49"/>
      <c r="LPT123" s="49"/>
      <c r="LPU123" s="49"/>
      <c r="LPV123" s="49"/>
      <c r="LPW123" s="49"/>
      <c r="LPX123" s="49"/>
      <c r="LPY123" s="49"/>
      <c r="LPZ123" s="49"/>
      <c r="LQA123" s="49"/>
      <c r="LQB123" s="49"/>
      <c r="LQC123" s="49"/>
      <c r="LQD123" s="49"/>
      <c r="LQE123" s="49"/>
      <c r="LQF123" s="49"/>
      <c r="LQG123" s="49"/>
      <c r="LQH123" s="49"/>
      <c r="LQI123" s="49"/>
      <c r="LQJ123" s="49"/>
      <c r="LQK123" s="49"/>
      <c r="LQL123" s="49"/>
      <c r="LQM123" s="49"/>
      <c r="LQN123" s="49"/>
      <c r="LQO123" s="49"/>
      <c r="LQP123" s="49"/>
      <c r="LQQ123" s="49"/>
      <c r="LQR123" s="49"/>
      <c r="LQS123" s="49"/>
      <c r="LQT123" s="49"/>
      <c r="LQU123" s="49"/>
      <c r="LQV123" s="49"/>
      <c r="LQW123" s="49"/>
      <c r="LQX123" s="49"/>
      <c r="LQY123" s="49"/>
      <c r="LQZ123" s="49"/>
      <c r="LRA123" s="49"/>
      <c r="LRB123" s="49"/>
      <c r="LRC123" s="49"/>
      <c r="LRD123" s="49"/>
      <c r="LRE123" s="49"/>
      <c r="LRF123" s="49"/>
      <c r="LRG123" s="49"/>
      <c r="LRH123" s="49"/>
      <c r="LRI123" s="49"/>
      <c r="LRJ123" s="49"/>
      <c r="LRK123" s="49"/>
      <c r="LRL123" s="49"/>
      <c r="LRM123" s="49"/>
      <c r="LRN123" s="49"/>
      <c r="LRO123" s="49"/>
      <c r="LRP123" s="49"/>
      <c r="LRQ123" s="49"/>
      <c r="LRR123" s="49"/>
      <c r="LRS123" s="49"/>
      <c r="LRT123" s="49"/>
      <c r="LRU123" s="49"/>
      <c r="LRV123" s="49"/>
      <c r="LRW123" s="49"/>
      <c r="LRX123" s="49"/>
      <c r="LRY123" s="49"/>
      <c r="LRZ123" s="49"/>
      <c r="LSA123" s="49"/>
      <c r="LSB123" s="49"/>
      <c r="LSC123" s="49"/>
      <c r="LSD123" s="49"/>
      <c r="LSE123" s="49"/>
      <c r="LSF123" s="49"/>
      <c r="LSG123" s="49"/>
      <c r="LSH123" s="49"/>
      <c r="LSI123" s="49"/>
      <c r="LSJ123" s="49"/>
      <c r="LSK123" s="49"/>
      <c r="LSL123" s="49"/>
      <c r="LSM123" s="49"/>
      <c r="LSN123" s="49"/>
      <c r="LSO123" s="49"/>
      <c r="LSP123" s="49"/>
      <c r="LSQ123" s="49"/>
      <c r="LSR123" s="49"/>
      <c r="LSS123" s="49"/>
      <c r="LST123" s="49"/>
      <c r="LSU123" s="49"/>
      <c r="LSV123" s="49"/>
      <c r="LSW123" s="49"/>
      <c r="LSX123" s="49"/>
      <c r="LSY123" s="49"/>
      <c r="LSZ123" s="49"/>
      <c r="LTA123" s="49"/>
      <c r="LTB123" s="49"/>
      <c r="LTC123" s="49"/>
      <c r="LTD123" s="49"/>
      <c r="LTE123" s="49"/>
      <c r="LTF123" s="49"/>
      <c r="LTG123" s="49"/>
      <c r="LTH123" s="49"/>
      <c r="LTI123" s="49"/>
      <c r="LTJ123" s="49"/>
      <c r="LTK123" s="49"/>
      <c r="LTL123" s="49"/>
      <c r="LTM123" s="49"/>
      <c r="LTN123" s="49"/>
      <c r="LTO123" s="49"/>
      <c r="LTP123" s="49"/>
      <c r="LTQ123" s="49"/>
      <c r="LTR123" s="49"/>
      <c r="LTS123" s="49"/>
      <c r="LTT123" s="49"/>
      <c r="LTU123" s="49"/>
      <c r="LTV123" s="49"/>
      <c r="LTW123" s="49"/>
      <c r="LTX123" s="49"/>
      <c r="LTY123" s="49"/>
      <c r="LTZ123" s="49"/>
      <c r="LUA123" s="49"/>
      <c r="LUB123" s="49"/>
      <c r="LUC123" s="49"/>
      <c r="LUD123" s="49"/>
      <c r="LUE123" s="49"/>
      <c r="LUF123" s="49"/>
      <c r="LUG123" s="49"/>
      <c r="LUH123" s="49"/>
      <c r="LUI123" s="49"/>
      <c r="LUJ123" s="49"/>
      <c r="LUK123" s="49"/>
      <c r="LUL123" s="49"/>
      <c r="LUM123" s="49"/>
      <c r="LUN123" s="49"/>
      <c r="LUO123" s="49"/>
      <c r="LUP123" s="49"/>
      <c r="LUQ123" s="49"/>
      <c r="LUR123" s="49"/>
      <c r="LUS123" s="49"/>
      <c r="LUT123" s="49"/>
      <c r="LUU123" s="49"/>
      <c r="LUV123" s="49"/>
      <c r="LUW123" s="49"/>
      <c r="LUX123" s="49"/>
      <c r="LUY123" s="49"/>
      <c r="LUZ123" s="49"/>
      <c r="LVA123" s="49"/>
      <c r="LVB123" s="49"/>
      <c r="LVC123" s="49"/>
      <c r="LVD123" s="49"/>
      <c r="LVE123" s="49"/>
      <c r="LVF123" s="49"/>
      <c r="LVG123" s="49"/>
      <c r="LVH123" s="49"/>
      <c r="LVI123" s="49"/>
      <c r="LVJ123" s="49"/>
      <c r="LVK123" s="49"/>
      <c r="LVL123" s="49"/>
      <c r="LVM123" s="49"/>
      <c r="LVN123" s="49"/>
      <c r="LVO123" s="49"/>
      <c r="LVP123" s="49"/>
      <c r="LVQ123" s="49"/>
      <c r="LVR123" s="49"/>
      <c r="LVS123" s="49"/>
      <c r="LVT123" s="49"/>
      <c r="LVU123" s="49"/>
      <c r="LVV123" s="49"/>
      <c r="LVW123" s="49"/>
      <c r="LVX123" s="49"/>
      <c r="LVY123" s="49"/>
      <c r="LVZ123" s="49"/>
      <c r="LWA123" s="49"/>
      <c r="LWB123" s="49"/>
      <c r="LWC123" s="49"/>
      <c r="LWD123" s="49"/>
      <c r="LWE123" s="49"/>
      <c r="LWF123" s="49"/>
      <c r="LWG123" s="49"/>
      <c r="LWH123" s="49"/>
      <c r="LWI123" s="49"/>
      <c r="LWJ123" s="49"/>
      <c r="LWK123" s="49"/>
      <c r="LWL123" s="49"/>
      <c r="LWM123" s="49"/>
      <c r="LWN123" s="49"/>
      <c r="LWO123" s="49"/>
      <c r="LWP123" s="49"/>
      <c r="LWQ123" s="49"/>
      <c r="LWR123" s="49"/>
      <c r="LWS123" s="49"/>
      <c r="LWT123" s="49"/>
      <c r="LWU123" s="49"/>
      <c r="LWV123" s="49"/>
      <c r="LWW123" s="49"/>
      <c r="LWX123" s="49"/>
      <c r="LWY123" s="49"/>
      <c r="LWZ123" s="49"/>
      <c r="LXA123" s="49"/>
      <c r="LXB123" s="49"/>
      <c r="LXC123" s="49"/>
      <c r="LXD123" s="49"/>
      <c r="LXE123" s="49"/>
      <c r="LXF123" s="49"/>
      <c r="LXG123" s="49"/>
      <c r="LXH123" s="49"/>
      <c r="LXI123" s="49"/>
      <c r="LXJ123" s="49"/>
      <c r="LXK123" s="49"/>
      <c r="LXL123" s="49"/>
      <c r="LXM123" s="49"/>
      <c r="LXN123" s="49"/>
      <c r="LXO123" s="49"/>
      <c r="LXP123" s="49"/>
      <c r="LXQ123" s="49"/>
      <c r="LXR123" s="49"/>
      <c r="LXS123" s="49"/>
      <c r="LXT123" s="49"/>
      <c r="LXU123" s="49"/>
      <c r="LXV123" s="49"/>
      <c r="LXW123" s="49"/>
      <c r="LXX123" s="49"/>
      <c r="LXY123" s="49"/>
      <c r="LXZ123" s="49"/>
      <c r="LYA123" s="49"/>
      <c r="LYB123" s="49"/>
      <c r="LYC123" s="49"/>
      <c r="LYD123" s="49"/>
      <c r="LYE123" s="49"/>
      <c r="LYF123" s="49"/>
      <c r="LYG123" s="49"/>
      <c r="LYH123" s="49"/>
      <c r="LYI123" s="49"/>
      <c r="LYJ123" s="49"/>
      <c r="LYK123" s="49"/>
      <c r="LYL123" s="49"/>
      <c r="LYM123" s="49"/>
      <c r="LYN123" s="49"/>
      <c r="LYO123" s="49"/>
      <c r="LYP123" s="49"/>
      <c r="LYQ123" s="49"/>
      <c r="LYR123" s="49"/>
      <c r="LYS123" s="49"/>
      <c r="LYT123" s="49"/>
      <c r="LYU123" s="49"/>
      <c r="LYV123" s="49"/>
      <c r="LYW123" s="49"/>
      <c r="LYX123" s="49"/>
      <c r="LYY123" s="49"/>
      <c r="LYZ123" s="49"/>
      <c r="LZA123" s="49"/>
      <c r="LZB123" s="49"/>
      <c r="LZC123" s="49"/>
      <c r="LZD123" s="49"/>
      <c r="LZE123" s="49"/>
      <c r="LZF123" s="49"/>
      <c r="LZG123" s="49"/>
      <c r="LZH123" s="49"/>
      <c r="LZI123" s="49"/>
      <c r="LZJ123" s="49"/>
      <c r="LZK123" s="49"/>
      <c r="LZL123" s="49"/>
      <c r="LZM123" s="49"/>
      <c r="LZN123" s="49"/>
      <c r="LZO123" s="49"/>
      <c r="LZP123" s="49"/>
      <c r="LZQ123" s="49"/>
      <c r="LZR123" s="49"/>
      <c r="LZS123" s="49"/>
      <c r="LZT123" s="49"/>
      <c r="LZU123" s="49"/>
      <c r="LZV123" s="49"/>
      <c r="LZW123" s="49"/>
      <c r="LZX123" s="49"/>
      <c r="LZY123" s="49"/>
      <c r="LZZ123" s="49"/>
      <c r="MAA123" s="49"/>
      <c r="MAB123" s="49"/>
      <c r="MAC123" s="49"/>
      <c r="MAD123" s="49"/>
      <c r="MAE123" s="49"/>
      <c r="MAF123" s="49"/>
      <c r="MAG123" s="49"/>
      <c r="MAH123" s="49"/>
      <c r="MAI123" s="49"/>
      <c r="MAJ123" s="49"/>
      <c r="MAK123" s="49"/>
      <c r="MAL123" s="49"/>
      <c r="MAM123" s="49"/>
      <c r="MAN123" s="49"/>
      <c r="MAO123" s="49"/>
      <c r="MAP123" s="49"/>
      <c r="MAQ123" s="49"/>
      <c r="MAR123" s="49"/>
      <c r="MAS123" s="49"/>
      <c r="MAT123" s="49"/>
      <c r="MAU123" s="49"/>
      <c r="MAV123" s="49"/>
      <c r="MAW123" s="49"/>
      <c r="MAX123" s="49"/>
      <c r="MAY123" s="49"/>
      <c r="MAZ123" s="49"/>
      <c r="MBA123" s="49"/>
      <c r="MBB123" s="49"/>
      <c r="MBC123" s="49"/>
      <c r="MBD123" s="49"/>
      <c r="MBE123" s="49"/>
      <c r="MBF123" s="49"/>
      <c r="MBG123" s="49"/>
      <c r="MBH123" s="49"/>
      <c r="MBI123" s="49"/>
      <c r="MBJ123" s="49"/>
      <c r="MBK123" s="49"/>
      <c r="MBL123" s="49"/>
      <c r="MBM123" s="49"/>
      <c r="MBN123" s="49"/>
      <c r="MBO123" s="49"/>
      <c r="MBP123" s="49"/>
      <c r="MBQ123" s="49"/>
      <c r="MBR123" s="49"/>
      <c r="MBS123" s="49"/>
      <c r="MBT123" s="49"/>
      <c r="MBU123" s="49"/>
      <c r="MBV123" s="49"/>
      <c r="MBW123" s="49"/>
      <c r="MBX123" s="49"/>
      <c r="MBY123" s="49"/>
      <c r="MBZ123" s="49"/>
      <c r="MCA123" s="49"/>
      <c r="MCB123" s="49"/>
      <c r="MCC123" s="49"/>
      <c r="MCD123" s="49"/>
      <c r="MCE123" s="49"/>
      <c r="MCF123" s="49"/>
      <c r="MCG123" s="49"/>
      <c r="MCH123" s="49"/>
      <c r="MCI123" s="49"/>
      <c r="MCJ123" s="49"/>
      <c r="MCK123" s="49"/>
      <c r="MCL123" s="49"/>
      <c r="MCM123" s="49"/>
      <c r="MCN123" s="49"/>
      <c r="MCO123" s="49"/>
      <c r="MCP123" s="49"/>
      <c r="MCQ123" s="49"/>
      <c r="MCR123" s="49"/>
      <c r="MCS123" s="49"/>
      <c r="MCT123" s="49"/>
      <c r="MCU123" s="49"/>
      <c r="MCV123" s="49"/>
      <c r="MCW123" s="49"/>
      <c r="MCX123" s="49"/>
      <c r="MCY123" s="49"/>
      <c r="MCZ123" s="49"/>
      <c r="MDA123" s="49"/>
      <c r="MDB123" s="49"/>
      <c r="MDC123" s="49"/>
      <c r="MDD123" s="49"/>
      <c r="MDE123" s="49"/>
      <c r="MDF123" s="49"/>
      <c r="MDG123" s="49"/>
      <c r="MDH123" s="49"/>
      <c r="MDI123" s="49"/>
      <c r="MDJ123" s="49"/>
      <c r="MDK123" s="49"/>
      <c r="MDL123" s="49"/>
      <c r="MDM123" s="49"/>
      <c r="MDN123" s="49"/>
      <c r="MDO123" s="49"/>
      <c r="MDP123" s="49"/>
      <c r="MDQ123" s="49"/>
      <c r="MDR123" s="49"/>
      <c r="MDS123" s="49"/>
      <c r="MDT123" s="49"/>
      <c r="MDU123" s="49"/>
      <c r="MDV123" s="49"/>
      <c r="MDW123" s="49"/>
      <c r="MDX123" s="49"/>
      <c r="MDY123" s="49"/>
      <c r="MDZ123" s="49"/>
      <c r="MEA123" s="49"/>
      <c r="MEB123" s="49"/>
      <c r="MEC123" s="49"/>
      <c r="MED123" s="49"/>
      <c r="MEE123" s="49"/>
      <c r="MEF123" s="49"/>
      <c r="MEG123" s="49"/>
      <c r="MEH123" s="49"/>
      <c r="MEI123" s="49"/>
      <c r="MEJ123" s="49"/>
      <c r="MEK123" s="49"/>
      <c r="MEL123" s="49"/>
      <c r="MEM123" s="49"/>
      <c r="MEN123" s="49"/>
      <c r="MEO123" s="49"/>
      <c r="MEP123" s="49"/>
      <c r="MEQ123" s="49"/>
      <c r="MER123" s="49"/>
      <c r="MES123" s="49"/>
      <c r="MET123" s="49"/>
      <c r="MEU123" s="49"/>
      <c r="MEV123" s="49"/>
      <c r="MEW123" s="49"/>
      <c r="MEX123" s="49"/>
      <c r="MEY123" s="49"/>
      <c r="MEZ123" s="49"/>
      <c r="MFA123" s="49"/>
      <c r="MFB123" s="49"/>
      <c r="MFC123" s="49"/>
      <c r="MFD123" s="49"/>
      <c r="MFE123" s="49"/>
      <c r="MFF123" s="49"/>
      <c r="MFG123" s="49"/>
      <c r="MFH123" s="49"/>
      <c r="MFI123" s="49"/>
      <c r="MFJ123" s="49"/>
      <c r="MFK123" s="49"/>
      <c r="MFL123" s="49"/>
      <c r="MFM123" s="49"/>
      <c r="MFN123" s="49"/>
      <c r="MFO123" s="49"/>
      <c r="MFP123" s="49"/>
      <c r="MFQ123" s="49"/>
      <c r="MFR123" s="49"/>
      <c r="MFS123" s="49"/>
      <c r="MFT123" s="49"/>
      <c r="MFU123" s="49"/>
      <c r="MFV123" s="49"/>
      <c r="MFW123" s="49"/>
      <c r="MFX123" s="49"/>
      <c r="MFY123" s="49"/>
      <c r="MFZ123" s="49"/>
      <c r="MGA123" s="49"/>
      <c r="MGB123" s="49"/>
      <c r="MGC123" s="49"/>
      <c r="MGD123" s="49"/>
      <c r="MGE123" s="49"/>
      <c r="MGF123" s="49"/>
      <c r="MGG123" s="49"/>
      <c r="MGH123" s="49"/>
      <c r="MGI123" s="49"/>
      <c r="MGJ123" s="49"/>
      <c r="MGK123" s="49"/>
      <c r="MGL123" s="49"/>
      <c r="MGM123" s="49"/>
      <c r="MGN123" s="49"/>
      <c r="MGO123" s="49"/>
      <c r="MGP123" s="49"/>
      <c r="MGQ123" s="49"/>
      <c r="MGR123" s="49"/>
      <c r="MGS123" s="49"/>
      <c r="MGT123" s="49"/>
      <c r="MGU123" s="49"/>
      <c r="MGV123" s="49"/>
      <c r="MGW123" s="49"/>
      <c r="MGX123" s="49"/>
      <c r="MGY123" s="49"/>
      <c r="MGZ123" s="49"/>
      <c r="MHA123" s="49"/>
      <c r="MHB123" s="49"/>
      <c r="MHC123" s="49"/>
      <c r="MHD123" s="49"/>
      <c r="MHE123" s="49"/>
      <c r="MHF123" s="49"/>
      <c r="MHG123" s="49"/>
      <c r="MHH123" s="49"/>
      <c r="MHI123" s="49"/>
      <c r="MHJ123" s="49"/>
      <c r="MHK123" s="49"/>
      <c r="MHL123" s="49"/>
      <c r="MHM123" s="49"/>
      <c r="MHN123" s="49"/>
      <c r="MHO123" s="49"/>
      <c r="MHP123" s="49"/>
      <c r="MHQ123" s="49"/>
      <c r="MHR123" s="49"/>
      <c r="MHS123" s="49"/>
      <c r="MHT123" s="49"/>
      <c r="MHU123" s="49"/>
      <c r="MHV123" s="49"/>
      <c r="MHW123" s="49"/>
      <c r="MHX123" s="49"/>
      <c r="MHY123" s="49"/>
      <c r="MHZ123" s="49"/>
      <c r="MIA123" s="49"/>
      <c r="MIB123" s="49"/>
      <c r="MIC123" s="49"/>
      <c r="MID123" s="49"/>
      <c r="MIE123" s="49"/>
      <c r="MIF123" s="49"/>
      <c r="MIG123" s="49"/>
      <c r="MIH123" s="49"/>
      <c r="MII123" s="49"/>
      <c r="MIJ123" s="49"/>
      <c r="MIK123" s="49"/>
      <c r="MIL123" s="49"/>
      <c r="MIM123" s="49"/>
      <c r="MIN123" s="49"/>
      <c r="MIO123" s="49"/>
      <c r="MIP123" s="49"/>
      <c r="MIQ123" s="49"/>
      <c r="MIR123" s="49"/>
      <c r="MIS123" s="49"/>
      <c r="MIT123" s="49"/>
      <c r="MIU123" s="49"/>
      <c r="MIV123" s="49"/>
      <c r="MIW123" s="49"/>
      <c r="MIX123" s="49"/>
      <c r="MIY123" s="49"/>
      <c r="MIZ123" s="49"/>
      <c r="MJA123" s="49"/>
      <c r="MJB123" s="49"/>
      <c r="MJC123" s="49"/>
      <c r="MJD123" s="49"/>
      <c r="MJE123" s="49"/>
      <c r="MJF123" s="49"/>
      <c r="MJG123" s="49"/>
      <c r="MJH123" s="49"/>
      <c r="MJI123" s="49"/>
      <c r="MJJ123" s="49"/>
      <c r="MJK123" s="49"/>
      <c r="MJL123" s="49"/>
      <c r="MJM123" s="49"/>
      <c r="MJN123" s="49"/>
      <c r="MJO123" s="49"/>
      <c r="MJP123" s="49"/>
      <c r="MJQ123" s="49"/>
      <c r="MJR123" s="49"/>
      <c r="MJS123" s="49"/>
      <c r="MJT123" s="49"/>
      <c r="MJU123" s="49"/>
      <c r="MJV123" s="49"/>
      <c r="MJW123" s="49"/>
      <c r="MJX123" s="49"/>
      <c r="MJY123" s="49"/>
      <c r="MJZ123" s="49"/>
      <c r="MKA123" s="49"/>
      <c r="MKB123" s="49"/>
      <c r="MKC123" s="49"/>
      <c r="MKD123" s="49"/>
      <c r="MKE123" s="49"/>
      <c r="MKF123" s="49"/>
      <c r="MKG123" s="49"/>
      <c r="MKH123" s="49"/>
      <c r="MKI123" s="49"/>
      <c r="MKJ123" s="49"/>
      <c r="MKK123" s="49"/>
      <c r="MKL123" s="49"/>
      <c r="MKM123" s="49"/>
      <c r="MKN123" s="49"/>
      <c r="MKO123" s="49"/>
      <c r="MKP123" s="49"/>
      <c r="MKQ123" s="49"/>
      <c r="MKR123" s="49"/>
      <c r="MKS123" s="49"/>
      <c r="MKT123" s="49"/>
      <c r="MKU123" s="49"/>
      <c r="MKV123" s="49"/>
      <c r="MKW123" s="49"/>
      <c r="MKX123" s="49"/>
      <c r="MKY123" s="49"/>
      <c r="MKZ123" s="49"/>
      <c r="MLA123" s="49"/>
      <c r="MLB123" s="49"/>
      <c r="MLC123" s="49"/>
      <c r="MLD123" s="49"/>
      <c r="MLE123" s="49"/>
      <c r="MLF123" s="49"/>
      <c r="MLG123" s="49"/>
      <c r="MLH123" s="49"/>
      <c r="MLI123" s="49"/>
      <c r="MLJ123" s="49"/>
      <c r="MLK123" s="49"/>
      <c r="MLL123" s="49"/>
      <c r="MLM123" s="49"/>
      <c r="MLN123" s="49"/>
      <c r="MLO123" s="49"/>
      <c r="MLP123" s="49"/>
      <c r="MLQ123" s="49"/>
      <c r="MLR123" s="49"/>
      <c r="MLS123" s="49"/>
      <c r="MLT123" s="49"/>
      <c r="MLU123" s="49"/>
      <c r="MLV123" s="49"/>
      <c r="MLW123" s="49"/>
      <c r="MLX123" s="49"/>
      <c r="MLY123" s="49"/>
      <c r="MLZ123" s="49"/>
      <c r="MMA123" s="49"/>
      <c r="MMB123" s="49"/>
      <c r="MMC123" s="49"/>
      <c r="MMD123" s="49"/>
      <c r="MME123" s="49"/>
      <c r="MMF123" s="49"/>
      <c r="MMG123" s="49"/>
      <c r="MMH123" s="49"/>
      <c r="MMI123" s="49"/>
      <c r="MMJ123" s="49"/>
      <c r="MMK123" s="49"/>
      <c r="MML123" s="49"/>
      <c r="MMM123" s="49"/>
      <c r="MMN123" s="49"/>
      <c r="MMO123" s="49"/>
      <c r="MMP123" s="49"/>
      <c r="MMQ123" s="49"/>
      <c r="MMR123" s="49"/>
      <c r="MMS123" s="49"/>
      <c r="MMT123" s="49"/>
      <c r="MMU123" s="49"/>
      <c r="MMV123" s="49"/>
      <c r="MMW123" s="49"/>
      <c r="MMX123" s="49"/>
      <c r="MMY123" s="49"/>
      <c r="MMZ123" s="49"/>
      <c r="MNA123" s="49"/>
      <c r="MNB123" s="49"/>
      <c r="MNC123" s="49"/>
      <c r="MND123" s="49"/>
      <c r="MNE123" s="49"/>
      <c r="MNF123" s="49"/>
      <c r="MNG123" s="49"/>
      <c r="MNH123" s="49"/>
      <c r="MNI123" s="49"/>
      <c r="MNJ123" s="49"/>
      <c r="MNK123" s="49"/>
      <c r="MNL123" s="49"/>
      <c r="MNM123" s="49"/>
      <c r="MNN123" s="49"/>
      <c r="MNO123" s="49"/>
      <c r="MNP123" s="49"/>
      <c r="MNQ123" s="49"/>
      <c r="MNR123" s="49"/>
      <c r="MNS123" s="49"/>
      <c r="MNT123" s="49"/>
      <c r="MNU123" s="49"/>
      <c r="MNV123" s="49"/>
      <c r="MNW123" s="49"/>
      <c r="MNX123" s="49"/>
      <c r="MNY123" s="49"/>
      <c r="MNZ123" s="49"/>
      <c r="MOA123" s="49"/>
      <c r="MOB123" s="49"/>
      <c r="MOC123" s="49"/>
      <c r="MOD123" s="49"/>
      <c r="MOE123" s="49"/>
      <c r="MOF123" s="49"/>
      <c r="MOG123" s="49"/>
      <c r="MOH123" s="49"/>
      <c r="MOI123" s="49"/>
      <c r="MOJ123" s="49"/>
      <c r="MOK123" s="49"/>
      <c r="MOL123" s="49"/>
      <c r="MOM123" s="49"/>
      <c r="MON123" s="49"/>
      <c r="MOO123" s="49"/>
      <c r="MOP123" s="49"/>
      <c r="MOQ123" s="49"/>
      <c r="MOR123" s="49"/>
      <c r="MOS123" s="49"/>
      <c r="MOT123" s="49"/>
      <c r="MOU123" s="49"/>
      <c r="MOV123" s="49"/>
      <c r="MOW123" s="49"/>
      <c r="MOX123" s="49"/>
      <c r="MOY123" s="49"/>
      <c r="MOZ123" s="49"/>
      <c r="MPA123" s="49"/>
      <c r="MPB123" s="49"/>
      <c r="MPC123" s="49"/>
      <c r="MPD123" s="49"/>
      <c r="MPE123" s="49"/>
      <c r="MPF123" s="49"/>
      <c r="MPG123" s="49"/>
      <c r="MPH123" s="49"/>
      <c r="MPI123" s="49"/>
      <c r="MPJ123" s="49"/>
      <c r="MPK123" s="49"/>
      <c r="MPL123" s="49"/>
      <c r="MPM123" s="49"/>
      <c r="MPN123" s="49"/>
      <c r="MPO123" s="49"/>
      <c r="MPP123" s="49"/>
      <c r="MPQ123" s="49"/>
      <c r="MPR123" s="49"/>
      <c r="MPS123" s="49"/>
      <c r="MPT123" s="49"/>
      <c r="MPU123" s="49"/>
      <c r="MPV123" s="49"/>
      <c r="MPW123" s="49"/>
      <c r="MPX123" s="49"/>
      <c r="MPY123" s="49"/>
      <c r="MPZ123" s="49"/>
      <c r="MQA123" s="49"/>
      <c r="MQB123" s="49"/>
      <c r="MQC123" s="49"/>
      <c r="MQD123" s="49"/>
      <c r="MQE123" s="49"/>
      <c r="MQF123" s="49"/>
      <c r="MQG123" s="49"/>
      <c r="MQH123" s="49"/>
      <c r="MQI123" s="49"/>
      <c r="MQJ123" s="49"/>
      <c r="MQK123" s="49"/>
      <c r="MQL123" s="49"/>
      <c r="MQM123" s="49"/>
      <c r="MQN123" s="49"/>
      <c r="MQO123" s="49"/>
      <c r="MQP123" s="49"/>
      <c r="MQQ123" s="49"/>
      <c r="MQR123" s="49"/>
      <c r="MQS123" s="49"/>
      <c r="MQT123" s="49"/>
      <c r="MQU123" s="49"/>
      <c r="MQV123" s="49"/>
      <c r="MQW123" s="49"/>
      <c r="MQX123" s="49"/>
      <c r="MQY123" s="49"/>
      <c r="MQZ123" s="49"/>
      <c r="MRA123" s="49"/>
      <c r="MRB123" s="49"/>
      <c r="MRC123" s="49"/>
      <c r="MRD123" s="49"/>
      <c r="MRE123" s="49"/>
      <c r="MRF123" s="49"/>
      <c r="MRG123" s="49"/>
      <c r="MRH123" s="49"/>
      <c r="MRI123" s="49"/>
      <c r="MRJ123" s="49"/>
      <c r="MRK123" s="49"/>
      <c r="MRL123" s="49"/>
      <c r="MRM123" s="49"/>
      <c r="MRN123" s="49"/>
      <c r="MRO123" s="49"/>
      <c r="MRP123" s="49"/>
      <c r="MRQ123" s="49"/>
      <c r="MRR123" s="49"/>
      <c r="MRS123" s="49"/>
      <c r="MRT123" s="49"/>
      <c r="MRU123" s="49"/>
      <c r="MRV123" s="49"/>
      <c r="MRW123" s="49"/>
      <c r="MRX123" s="49"/>
      <c r="MRY123" s="49"/>
      <c r="MRZ123" s="49"/>
      <c r="MSA123" s="49"/>
      <c r="MSB123" s="49"/>
      <c r="MSC123" s="49"/>
      <c r="MSD123" s="49"/>
      <c r="MSE123" s="49"/>
      <c r="MSF123" s="49"/>
      <c r="MSG123" s="49"/>
      <c r="MSH123" s="49"/>
      <c r="MSI123" s="49"/>
      <c r="MSJ123" s="49"/>
      <c r="MSK123" s="49"/>
      <c r="MSL123" s="49"/>
      <c r="MSM123" s="49"/>
      <c r="MSN123" s="49"/>
      <c r="MSO123" s="49"/>
      <c r="MSP123" s="49"/>
      <c r="MSQ123" s="49"/>
      <c r="MSR123" s="49"/>
      <c r="MSS123" s="49"/>
      <c r="MST123" s="49"/>
      <c r="MSU123" s="49"/>
      <c r="MSV123" s="49"/>
      <c r="MSW123" s="49"/>
      <c r="MSX123" s="49"/>
      <c r="MSY123" s="49"/>
      <c r="MSZ123" s="49"/>
      <c r="MTA123" s="49"/>
      <c r="MTB123" s="49"/>
      <c r="MTC123" s="49"/>
      <c r="MTD123" s="49"/>
      <c r="MTE123" s="49"/>
      <c r="MTF123" s="49"/>
      <c r="MTG123" s="49"/>
      <c r="MTH123" s="49"/>
      <c r="MTI123" s="49"/>
      <c r="MTJ123" s="49"/>
      <c r="MTK123" s="49"/>
      <c r="MTL123" s="49"/>
      <c r="MTM123" s="49"/>
      <c r="MTN123" s="49"/>
      <c r="MTO123" s="49"/>
      <c r="MTP123" s="49"/>
      <c r="MTQ123" s="49"/>
      <c r="MTR123" s="49"/>
      <c r="MTS123" s="49"/>
      <c r="MTT123" s="49"/>
      <c r="MTU123" s="49"/>
      <c r="MTV123" s="49"/>
      <c r="MTW123" s="49"/>
      <c r="MTX123" s="49"/>
      <c r="MTY123" s="49"/>
      <c r="MTZ123" s="49"/>
      <c r="MUA123" s="49"/>
      <c r="MUB123" s="49"/>
      <c r="MUC123" s="49"/>
      <c r="MUD123" s="49"/>
      <c r="MUE123" s="49"/>
      <c r="MUF123" s="49"/>
      <c r="MUG123" s="49"/>
      <c r="MUH123" s="49"/>
      <c r="MUI123" s="49"/>
      <c r="MUJ123" s="49"/>
      <c r="MUK123" s="49"/>
      <c r="MUL123" s="49"/>
      <c r="MUM123" s="49"/>
      <c r="MUN123" s="49"/>
      <c r="MUO123" s="49"/>
      <c r="MUP123" s="49"/>
      <c r="MUQ123" s="49"/>
      <c r="MUR123" s="49"/>
      <c r="MUS123" s="49"/>
      <c r="MUT123" s="49"/>
      <c r="MUU123" s="49"/>
      <c r="MUV123" s="49"/>
      <c r="MUW123" s="49"/>
      <c r="MUX123" s="49"/>
      <c r="MUY123" s="49"/>
      <c r="MUZ123" s="49"/>
      <c r="MVA123" s="49"/>
      <c r="MVB123" s="49"/>
      <c r="MVC123" s="49"/>
      <c r="MVD123" s="49"/>
      <c r="MVE123" s="49"/>
      <c r="MVF123" s="49"/>
      <c r="MVG123" s="49"/>
      <c r="MVH123" s="49"/>
      <c r="MVI123" s="49"/>
      <c r="MVJ123" s="49"/>
      <c r="MVK123" s="49"/>
      <c r="MVL123" s="49"/>
      <c r="MVM123" s="49"/>
      <c r="MVN123" s="49"/>
      <c r="MVO123" s="49"/>
      <c r="MVP123" s="49"/>
      <c r="MVQ123" s="49"/>
      <c r="MVR123" s="49"/>
      <c r="MVS123" s="49"/>
      <c r="MVT123" s="49"/>
      <c r="MVU123" s="49"/>
      <c r="MVV123" s="49"/>
      <c r="MVW123" s="49"/>
      <c r="MVX123" s="49"/>
      <c r="MVY123" s="49"/>
      <c r="MVZ123" s="49"/>
      <c r="MWA123" s="49"/>
      <c r="MWB123" s="49"/>
      <c r="MWC123" s="49"/>
      <c r="MWD123" s="49"/>
      <c r="MWE123" s="49"/>
      <c r="MWF123" s="49"/>
      <c r="MWG123" s="49"/>
      <c r="MWH123" s="49"/>
      <c r="MWI123" s="49"/>
      <c r="MWJ123" s="49"/>
      <c r="MWK123" s="49"/>
      <c r="MWL123" s="49"/>
      <c r="MWM123" s="49"/>
      <c r="MWN123" s="49"/>
      <c r="MWO123" s="49"/>
      <c r="MWP123" s="49"/>
      <c r="MWQ123" s="49"/>
      <c r="MWR123" s="49"/>
      <c r="MWS123" s="49"/>
      <c r="MWT123" s="49"/>
      <c r="MWU123" s="49"/>
      <c r="MWV123" s="49"/>
      <c r="MWW123" s="49"/>
      <c r="MWX123" s="49"/>
      <c r="MWY123" s="49"/>
      <c r="MWZ123" s="49"/>
      <c r="MXA123" s="49"/>
      <c r="MXB123" s="49"/>
      <c r="MXC123" s="49"/>
      <c r="MXD123" s="49"/>
      <c r="MXE123" s="49"/>
      <c r="MXF123" s="49"/>
      <c r="MXG123" s="49"/>
      <c r="MXH123" s="49"/>
      <c r="MXI123" s="49"/>
      <c r="MXJ123" s="49"/>
      <c r="MXK123" s="49"/>
      <c r="MXL123" s="49"/>
      <c r="MXM123" s="49"/>
      <c r="MXN123" s="49"/>
      <c r="MXO123" s="49"/>
      <c r="MXP123" s="49"/>
      <c r="MXQ123" s="49"/>
      <c r="MXR123" s="49"/>
      <c r="MXS123" s="49"/>
      <c r="MXT123" s="49"/>
      <c r="MXU123" s="49"/>
      <c r="MXV123" s="49"/>
      <c r="MXW123" s="49"/>
      <c r="MXX123" s="49"/>
      <c r="MXY123" s="49"/>
      <c r="MXZ123" s="49"/>
      <c r="MYA123" s="49"/>
      <c r="MYB123" s="49"/>
      <c r="MYC123" s="49"/>
      <c r="MYD123" s="49"/>
      <c r="MYE123" s="49"/>
      <c r="MYF123" s="49"/>
      <c r="MYG123" s="49"/>
      <c r="MYH123" s="49"/>
      <c r="MYI123" s="49"/>
      <c r="MYJ123" s="49"/>
      <c r="MYK123" s="49"/>
      <c r="MYL123" s="49"/>
      <c r="MYM123" s="49"/>
      <c r="MYN123" s="49"/>
      <c r="MYO123" s="49"/>
      <c r="MYP123" s="49"/>
      <c r="MYQ123" s="49"/>
      <c r="MYR123" s="49"/>
      <c r="MYS123" s="49"/>
      <c r="MYT123" s="49"/>
      <c r="MYU123" s="49"/>
      <c r="MYV123" s="49"/>
      <c r="MYW123" s="49"/>
      <c r="MYX123" s="49"/>
      <c r="MYY123" s="49"/>
      <c r="MYZ123" s="49"/>
      <c r="MZA123" s="49"/>
      <c r="MZB123" s="49"/>
      <c r="MZC123" s="49"/>
      <c r="MZD123" s="49"/>
      <c r="MZE123" s="49"/>
      <c r="MZF123" s="49"/>
      <c r="MZG123" s="49"/>
      <c r="MZH123" s="49"/>
      <c r="MZI123" s="49"/>
      <c r="MZJ123" s="49"/>
      <c r="MZK123" s="49"/>
      <c r="MZL123" s="49"/>
      <c r="MZM123" s="49"/>
      <c r="MZN123" s="49"/>
      <c r="MZO123" s="49"/>
      <c r="MZP123" s="49"/>
      <c r="MZQ123" s="49"/>
      <c r="MZR123" s="49"/>
      <c r="MZS123" s="49"/>
      <c r="MZT123" s="49"/>
      <c r="MZU123" s="49"/>
      <c r="MZV123" s="49"/>
      <c r="MZW123" s="49"/>
      <c r="MZX123" s="49"/>
      <c r="MZY123" s="49"/>
      <c r="MZZ123" s="49"/>
      <c r="NAA123" s="49"/>
      <c r="NAB123" s="49"/>
      <c r="NAC123" s="49"/>
      <c r="NAD123" s="49"/>
      <c r="NAE123" s="49"/>
      <c r="NAF123" s="49"/>
      <c r="NAG123" s="49"/>
      <c r="NAH123" s="49"/>
      <c r="NAI123" s="49"/>
      <c r="NAJ123" s="49"/>
      <c r="NAK123" s="49"/>
      <c r="NAL123" s="49"/>
      <c r="NAM123" s="49"/>
      <c r="NAN123" s="49"/>
      <c r="NAO123" s="49"/>
      <c r="NAP123" s="49"/>
      <c r="NAQ123" s="49"/>
      <c r="NAR123" s="49"/>
      <c r="NAS123" s="49"/>
      <c r="NAT123" s="49"/>
      <c r="NAU123" s="49"/>
      <c r="NAV123" s="49"/>
      <c r="NAW123" s="49"/>
      <c r="NAX123" s="49"/>
      <c r="NAY123" s="49"/>
      <c r="NAZ123" s="49"/>
      <c r="NBA123" s="49"/>
      <c r="NBB123" s="49"/>
      <c r="NBC123" s="49"/>
      <c r="NBD123" s="49"/>
      <c r="NBE123" s="49"/>
      <c r="NBF123" s="49"/>
      <c r="NBG123" s="49"/>
      <c r="NBH123" s="49"/>
      <c r="NBI123" s="49"/>
      <c r="NBJ123" s="49"/>
      <c r="NBK123" s="49"/>
      <c r="NBL123" s="49"/>
      <c r="NBM123" s="49"/>
      <c r="NBN123" s="49"/>
      <c r="NBO123" s="49"/>
      <c r="NBP123" s="49"/>
      <c r="NBQ123" s="49"/>
      <c r="NBR123" s="49"/>
      <c r="NBS123" s="49"/>
      <c r="NBT123" s="49"/>
      <c r="NBU123" s="49"/>
      <c r="NBV123" s="49"/>
      <c r="NBW123" s="49"/>
      <c r="NBX123" s="49"/>
      <c r="NBY123" s="49"/>
      <c r="NBZ123" s="49"/>
      <c r="NCA123" s="49"/>
      <c r="NCB123" s="49"/>
      <c r="NCC123" s="49"/>
      <c r="NCD123" s="49"/>
      <c r="NCE123" s="49"/>
      <c r="NCF123" s="49"/>
      <c r="NCG123" s="49"/>
      <c r="NCH123" s="49"/>
      <c r="NCI123" s="49"/>
      <c r="NCJ123" s="49"/>
      <c r="NCK123" s="49"/>
      <c r="NCL123" s="49"/>
      <c r="NCM123" s="49"/>
      <c r="NCN123" s="49"/>
      <c r="NCO123" s="49"/>
      <c r="NCP123" s="49"/>
      <c r="NCQ123" s="49"/>
      <c r="NCR123" s="49"/>
      <c r="NCS123" s="49"/>
      <c r="NCT123" s="49"/>
      <c r="NCU123" s="49"/>
      <c r="NCV123" s="49"/>
      <c r="NCW123" s="49"/>
      <c r="NCX123" s="49"/>
      <c r="NCY123" s="49"/>
      <c r="NCZ123" s="49"/>
      <c r="NDA123" s="49"/>
      <c r="NDB123" s="49"/>
      <c r="NDC123" s="49"/>
      <c r="NDD123" s="49"/>
      <c r="NDE123" s="49"/>
      <c r="NDF123" s="49"/>
      <c r="NDG123" s="49"/>
      <c r="NDH123" s="49"/>
      <c r="NDI123" s="49"/>
      <c r="NDJ123" s="49"/>
      <c r="NDK123" s="49"/>
      <c r="NDL123" s="49"/>
      <c r="NDM123" s="49"/>
      <c r="NDN123" s="49"/>
      <c r="NDO123" s="49"/>
      <c r="NDP123" s="49"/>
      <c r="NDQ123" s="49"/>
      <c r="NDR123" s="49"/>
      <c r="NDS123" s="49"/>
      <c r="NDT123" s="49"/>
      <c r="NDU123" s="49"/>
      <c r="NDV123" s="49"/>
      <c r="NDW123" s="49"/>
      <c r="NDX123" s="49"/>
      <c r="NDY123" s="49"/>
      <c r="NDZ123" s="49"/>
      <c r="NEA123" s="49"/>
      <c r="NEB123" s="49"/>
      <c r="NEC123" s="49"/>
      <c r="NED123" s="49"/>
      <c r="NEE123" s="49"/>
      <c r="NEF123" s="49"/>
      <c r="NEG123" s="49"/>
      <c r="NEH123" s="49"/>
      <c r="NEI123" s="49"/>
      <c r="NEJ123" s="49"/>
      <c r="NEK123" s="49"/>
      <c r="NEL123" s="49"/>
      <c r="NEM123" s="49"/>
      <c r="NEN123" s="49"/>
      <c r="NEO123" s="49"/>
      <c r="NEP123" s="49"/>
      <c r="NEQ123" s="49"/>
      <c r="NER123" s="49"/>
      <c r="NES123" s="49"/>
      <c r="NET123" s="49"/>
      <c r="NEU123" s="49"/>
      <c r="NEV123" s="49"/>
      <c r="NEW123" s="49"/>
      <c r="NEX123" s="49"/>
      <c r="NEY123" s="49"/>
      <c r="NEZ123" s="49"/>
      <c r="NFA123" s="49"/>
      <c r="NFB123" s="49"/>
      <c r="NFC123" s="49"/>
      <c r="NFD123" s="49"/>
      <c r="NFE123" s="49"/>
      <c r="NFF123" s="49"/>
      <c r="NFG123" s="49"/>
      <c r="NFH123" s="49"/>
      <c r="NFI123" s="49"/>
      <c r="NFJ123" s="49"/>
      <c r="NFK123" s="49"/>
      <c r="NFL123" s="49"/>
      <c r="NFM123" s="49"/>
      <c r="NFN123" s="49"/>
      <c r="NFO123" s="49"/>
      <c r="NFP123" s="49"/>
      <c r="NFQ123" s="49"/>
      <c r="NFR123" s="49"/>
      <c r="NFS123" s="49"/>
      <c r="NFT123" s="49"/>
      <c r="NFU123" s="49"/>
      <c r="NFV123" s="49"/>
      <c r="NFW123" s="49"/>
      <c r="NFX123" s="49"/>
      <c r="NFY123" s="49"/>
      <c r="NFZ123" s="49"/>
      <c r="NGA123" s="49"/>
      <c r="NGB123" s="49"/>
      <c r="NGC123" s="49"/>
      <c r="NGD123" s="49"/>
      <c r="NGE123" s="49"/>
      <c r="NGF123" s="49"/>
      <c r="NGG123" s="49"/>
      <c r="NGH123" s="49"/>
      <c r="NGI123" s="49"/>
      <c r="NGJ123" s="49"/>
      <c r="NGK123" s="49"/>
      <c r="NGL123" s="49"/>
      <c r="NGM123" s="49"/>
      <c r="NGN123" s="49"/>
      <c r="NGO123" s="49"/>
      <c r="NGP123" s="49"/>
      <c r="NGQ123" s="49"/>
      <c r="NGR123" s="49"/>
      <c r="NGS123" s="49"/>
      <c r="NGT123" s="49"/>
      <c r="NGU123" s="49"/>
      <c r="NGV123" s="49"/>
      <c r="NGW123" s="49"/>
      <c r="NGX123" s="49"/>
      <c r="NGY123" s="49"/>
      <c r="NGZ123" s="49"/>
      <c r="NHA123" s="49"/>
      <c r="NHB123" s="49"/>
      <c r="NHC123" s="49"/>
      <c r="NHD123" s="49"/>
      <c r="NHE123" s="49"/>
      <c r="NHF123" s="49"/>
      <c r="NHG123" s="49"/>
      <c r="NHH123" s="49"/>
      <c r="NHI123" s="49"/>
      <c r="NHJ123" s="49"/>
      <c r="NHK123" s="49"/>
      <c r="NHL123" s="49"/>
      <c r="NHM123" s="49"/>
      <c r="NHN123" s="49"/>
      <c r="NHO123" s="49"/>
      <c r="NHP123" s="49"/>
      <c r="NHQ123" s="49"/>
      <c r="NHR123" s="49"/>
      <c r="NHS123" s="49"/>
      <c r="NHT123" s="49"/>
      <c r="NHU123" s="49"/>
      <c r="NHV123" s="49"/>
      <c r="NHW123" s="49"/>
      <c r="NHX123" s="49"/>
      <c r="NHY123" s="49"/>
      <c r="NHZ123" s="49"/>
      <c r="NIA123" s="49"/>
      <c r="NIB123" s="49"/>
      <c r="NIC123" s="49"/>
      <c r="NID123" s="49"/>
      <c r="NIE123" s="49"/>
      <c r="NIF123" s="49"/>
      <c r="NIG123" s="49"/>
      <c r="NIH123" s="49"/>
      <c r="NII123" s="49"/>
      <c r="NIJ123" s="49"/>
      <c r="NIK123" s="49"/>
      <c r="NIL123" s="49"/>
      <c r="NIM123" s="49"/>
      <c r="NIN123" s="49"/>
      <c r="NIO123" s="49"/>
      <c r="NIP123" s="49"/>
      <c r="NIQ123" s="49"/>
      <c r="NIR123" s="49"/>
      <c r="NIS123" s="49"/>
      <c r="NIT123" s="49"/>
      <c r="NIU123" s="49"/>
      <c r="NIV123" s="49"/>
      <c r="NIW123" s="49"/>
      <c r="NIX123" s="49"/>
      <c r="NIY123" s="49"/>
      <c r="NIZ123" s="49"/>
      <c r="NJA123" s="49"/>
      <c r="NJB123" s="49"/>
      <c r="NJC123" s="49"/>
      <c r="NJD123" s="49"/>
      <c r="NJE123" s="49"/>
      <c r="NJF123" s="49"/>
      <c r="NJG123" s="49"/>
      <c r="NJH123" s="49"/>
      <c r="NJI123" s="49"/>
      <c r="NJJ123" s="49"/>
      <c r="NJK123" s="49"/>
      <c r="NJL123" s="49"/>
      <c r="NJM123" s="49"/>
      <c r="NJN123" s="49"/>
      <c r="NJO123" s="49"/>
      <c r="NJP123" s="49"/>
      <c r="NJQ123" s="49"/>
      <c r="NJR123" s="49"/>
      <c r="NJS123" s="49"/>
      <c r="NJT123" s="49"/>
      <c r="NJU123" s="49"/>
      <c r="NJV123" s="49"/>
      <c r="NJW123" s="49"/>
      <c r="NJX123" s="49"/>
      <c r="NJY123" s="49"/>
      <c r="NJZ123" s="49"/>
      <c r="NKA123" s="49"/>
      <c r="NKB123" s="49"/>
      <c r="NKC123" s="49"/>
      <c r="NKD123" s="49"/>
      <c r="NKE123" s="49"/>
      <c r="NKF123" s="49"/>
      <c r="NKG123" s="49"/>
      <c r="NKH123" s="49"/>
      <c r="NKI123" s="49"/>
      <c r="NKJ123" s="49"/>
      <c r="NKK123" s="49"/>
      <c r="NKL123" s="49"/>
      <c r="NKM123" s="49"/>
      <c r="NKN123" s="49"/>
      <c r="NKO123" s="49"/>
      <c r="NKP123" s="49"/>
      <c r="NKQ123" s="49"/>
      <c r="NKR123" s="49"/>
      <c r="NKS123" s="49"/>
      <c r="NKT123" s="49"/>
      <c r="NKU123" s="49"/>
      <c r="NKV123" s="49"/>
      <c r="NKW123" s="49"/>
      <c r="NKX123" s="49"/>
      <c r="NKY123" s="49"/>
      <c r="NKZ123" s="49"/>
      <c r="NLA123" s="49"/>
      <c r="NLB123" s="49"/>
      <c r="NLC123" s="49"/>
      <c r="NLD123" s="49"/>
      <c r="NLE123" s="49"/>
      <c r="NLF123" s="49"/>
      <c r="NLG123" s="49"/>
      <c r="NLH123" s="49"/>
      <c r="NLI123" s="49"/>
      <c r="NLJ123" s="49"/>
      <c r="NLK123" s="49"/>
      <c r="NLL123" s="49"/>
      <c r="NLM123" s="49"/>
      <c r="NLN123" s="49"/>
      <c r="NLO123" s="49"/>
      <c r="NLP123" s="49"/>
      <c r="NLQ123" s="49"/>
      <c r="NLR123" s="49"/>
      <c r="NLS123" s="49"/>
      <c r="NLT123" s="49"/>
      <c r="NLU123" s="49"/>
      <c r="NLV123" s="49"/>
      <c r="NLW123" s="49"/>
      <c r="NLX123" s="49"/>
      <c r="NLY123" s="49"/>
      <c r="NLZ123" s="49"/>
      <c r="NMA123" s="49"/>
      <c r="NMB123" s="49"/>
      <c r="NMC123" s="49"/>
      <c r="NMD123" s="49"/>
      <c r="NME123" s="49"/>
      <c r="NMF123" s="49"/>
      <c r="NMG123" s="49"/>
      <c r="NMH123" s="49"/>
      <c r="NMI123" s="49"/>
      <c r="NMJ123" s="49"/>
      <c r="NMK123" s="49"/>
      <c r="NML123" s="49"/>
      <c r="NMM123" s="49"/>
      <c r="NMN123" s="49"/>
      <c r="NMO123" s="49"/>
      <c r="NMP123" s="49"/>
      <c r="NMQ123" s="49"/>
      <c r="NMR123" s="49"/>
      <c r="NMS123" s="49"/>
      <c r="NMT123" s="49"/>
      <c r="NMU123" s="49"/>
      <c r="NMV123" s="49"/>
      <c r="NMW123" s="49"/>
      <c r="NMX123" s="49"/>
      <c r="NMY123" s="49"/>
      <c r="NMZ123" s="49"/>
      <c r="NNA123" s="49"/>
      <c r="NNB123" s="49"/>
      <c r="NNC123" s="49"/>
      <c r="NND123" s="49"/>
      <c r="NNE123" s="49"/>
      <c r="NNF123" s="49"/>
      <c r="NNG123" s="49"/>
      <c r="NNH123" s="49"/>
      <c r="NNI123" s="49"/>
      <c r="NNJ123" s="49"/>
      <c r="NNK123" s="49"/>
      <c r="NNL123" s="49"/>
      <c r="NNM123" s="49"/>
      <c r="NNN123" s="49"/>
      <c r="NNO123" s="49"/>
      <c r="NNP123" s="49"/>
      <c r="NNQ123" s="49"/>
      <c r="NNR123" s="49"/>
      <c r="NNS123" s="49"/>
      <c r="NNT123" s="49"/>
      <c r="NNU123" s="49"/>
      <c r="NNV123" s="49"/>
      <c r="NNW123" s="49"/>
      <c r="NNX123" s="49"/>
      <c r="NNY123" s="49"/>
      <c r="NNZ123" s="49"/>
      <c r="NOA123" s="49"/>
      <c r="NOB123" s="49"/>
      <c r="NOC123" s="49"/>
      <c r="NOD123" s="49"/>
      <c r="NOE123" s="49"/>
      <c r="NOF123" s="49"/>
      <c r="NOG123" s="49"/>
      <c r="NOH123" s="49"/>
      <c r="NOI123" s="49"/>
      <c r="NOJ123" s="49"/>
      <c r="NOK123" s="49"/>
      <c r="NOL123" s="49"/>
      <c r="NOM123" s="49"/>
      <c r="NON123" s="49"/>
      <c r="NOO123" s="49"/>
      <c r="NOP123" s="49"/>
      <c r="NOQ123" s="49"/>
      <c r="NOR123" s="49"/>
      <c r="NOS123" s="49"/>
      <c r="NOT123" s="49"/>
      <c r="NOU123" s="49"/>
      <c r="NOV123" s="49"/>
      <c r="NOW123" s="49"/>
      <c r="NOX123" s="49"/>
      <c r="NOY123" s="49"/>
      <c r="NOZ123" s="49"/>
      <c r="NPA123" s="49"/>
      <c r="NPB123" s="49"/>
      <c r="NPC123" s="49"/>
      <c r="NPD123" s="49"/>
      <c r="NPE123" s="49"/>
      <c r="NPF123" s="49"/>
      <c r="NPG123" s="49"/>
      <c r="NPH123" s="49"/>
      <c r="NPI123" s="49"/>
      <c r="NPJ123" s="49"/>
      <c r="NPK123" s="49"/>
      <c r="NPL123" s="49"/>
      <c r="NPM123" s="49"/>
      <c r="NPN123" s="49"/>
      <c r="NPO123" s="49"/>
      <c r="NPP123" s="49"/>
      <c r="NPQ123" s="49"/>
      <c r="NPR123" s="49"/>
      <c r="NPS123" s="49"/>
      <c r="NPT123" s="49"/>
      <c r="NPU123" s="49"/>
      <c r="NPV123" s="49"/>
      <c r="NPW123" s="49"/>
      <c r="NPX123" s="49"/>
      <c r="NPY123" s="49"/>
      <c r="NPZ123" s="49"/>
      <c r="NQA123" s="49"/>
      <c r="NQB123" s="49"/>
      <c r="NQC123" s="49"/>
      <c r="NQD123" s="49"/>
      <c r="NQE123" s="49"/>
      <c r="NQF123" s="49"/>
      <c r="NQG123" s="49"/>
      <c r="NQH123" s="49"/>
      <c r="NQI123" s="49"/>
      <c r="NQJ123" s="49"/>
      <c r="NQK123" s="49"/>
      <c r="NQL123" s="49"/>
      <c r="NQM123" s="49"/>
      <c r="NQN123" s="49"/>
      <c r="NQO123" s="49"/>
      <c r="NQP123" s="49"/>
      <c r="NQQ123" s="49"/>
      <c r="NQR123" s="49"/>
      <c r="NQS123" s="49"/>
      <c r="NQT123" s="49"/>
      <c r="NQU123" s="49"/>
      <c r="NQV123" s="49"/>
      <c r="NQW123" s="49"/>
      <c r="NQX123" s="49"/>
      <c r="NQY123" s="49"/>
      <c r="NQZ123" s="49"/>
      <c r="NRA123" s="49"/>
      <c r="NRB123" s="49"/>
      <c r="NRC123" s="49"/>
      <c r="NRD123" s="49"/>
      <c r="NRE123" s="49"/>
      <c r="NRF123" s="49"/>
      <c r="NRG123" s="49"/>
      <c r="NRH123" s="49"/>
      <c r="NRI123" s="49"/>
      <c r="NRJ123" s="49"/>
      <c r="NRK123" s="49"/>
      <c r="NRL123" s="49"/>
      <c r="NRM123" s="49"/>
      <c r="NRN123" s="49"/>
      <c r="NRO123" s="49"/>
      <c r="NRP123" s="49"/>
      <c r="NRQ123" s="49"/>
      <c r="NRR123" s="49"/>
      <c r="NRS123" s="49"/>
      <c r="NRT123" s="49"/>
      <c r="NRU123" s="49"/>
      <c r="NRV123" s="49"/>
      <c r="NRW123" s="49"/>
      <c r="NRX123" s="49"/>
      <c r="NRY123" s="49"/>
      <c r="NRZ123" s="49"/>
      <c r="NSA123" s="49"/>
      <c r="NSB123" s="49"/>
      <c r="NSC123" s="49"/>
      <c r="NSD123" s="49"/>
      <c r="NSE123" s="49"/>
      <c r="NSF123" s="49"/>
      <c r="NSG123" s="49"/>
      <c r="NSH123" s="49"/>
      <c r="NSI123" s="49"/>
      <c r="NSJ123" s="49"/>
      <c r="NSK123" s="49"/>
      <c r="NSL123" s="49"/>
      <c r="NSM123" s="49"/>
      <c r="NSN123" s="49"/>
      <c r="NSO123" s="49"/>
      <c r="NSP123" s="49"/>
      <c r="NSQ123" s="49"/>
      <c r="NSR123" s="49"/>
      <c r="NSS123" s="49"/>
      <c r="NST123" s="49"/>
      <c r="NSU123" s="49"/>
      <c r="NSV123" s="49"/>
      <c r="NSW123" s="49"/>
      <c r="NSX123" s="49"/>
      <c r="NSY123" s="49"/>
      <c r="NSZ123" s="49"/>
      <c r="NTA123" s="49"/>
      <c r="NTB123" s="49"/>
      <c r="NTC123" s="49"/>
      <c r="NTD123" s="49"/>
      <c r="NTE123" s="49"/>
      <c r="NTF123" s="49"/>
      <c r="NTG123" s="49"/>
      <c r="NTH123" s="49"/>
      <c r="NTI123" s="49"/>
      <c r="NTJ123" s="49"/>
      <c r="NTK123" s="49"/>
      <c r="NTL123" s="49"/>
      <c r="NTM123" s="49"/>
      <c r="NTN123" s="49"/>
      <c r="NTO123" s="49"/>
      <c r="NTP123" s="49"/>
      <c r="NTQ123" s="49"/>
      <c r="NTR123" s="49"/>
      <c r="NTS123" s="49"/>
      <c r="NTT123" s="49"/>
      <c r="NTU123" s="49"/>
      <c r="NTV123" s="49"/>
      <c r="NTW123" s="49"/>
      <c r="NTX123" s="49"/>
      <c r="NTY123" s="49"/>
      <c r="NTZ123" s="49"/>
      <c r="NUA123" s="49"/>
      <c r="NUB123" s="49"/>
      <c r="NUC123" s="49"/>
      <c r="NUD123" s="49"/>
      <c r="NUE123" s="49"/>
      <c r="NUF123" s="49"/>
      <c r="NUG123" s="49"/>
      <c r="NUH123" s="49"/>
      <c r="NUI123" s="49"/>
      <c r="NUJ123" s="49"/>
      <c r="NUK123" s="49"/>
      <c r="NUL123" s="49"/>
      <c r="NUM123" s="49"/>
      <c r="NUN123" s="49"/>
      <c r="NUO123" s="49"/>
      <c r="NUP123" s="49"/>
      <c r="NUQ123" s="49"/>
      <c r="NUR123" s="49"/>
      <c r="NUS123" s="49"/>
      <c r="NUT123" s="49"/>
      <c r="NUU123" s="49"/>
      <c r="NUV123" s="49"/>
      <c r="NUW123" s="49"/>
      <c r="NUX123" s="49"/>
      <c r="NUY123" s="49"/>
      <c r="NUZ123" s="49"/>
      <c r="NVA123" s="49"/>
      <c r="NVB123" s="49"/>
      <c r="NVC123" s="49"/>
      <c r="NVD123" s="49"/>
      <c r="NVE123" s="49"/>
      <c r="NVF123" s="49"/>
      <c r="NVG123" s="49"/>
      <c r="NVH123" s="49"/>
      <c r="NVI123" s="49"/>
      <c r="NVJ123" s="49"/>
      <c r="NVK123" s="49"/>
      <c r="NVL123" s="49"/>
      <c r="NVM123" s="49"/>
      <c r="NVN123" s="49"/>
      <c r="NVO123" s="49"/>
      <c r="NVP123" s="49"/>
      <c r="NVQ123" s="49"/>
      <c r="NVR123" s="49"/>
      <c r="NVS123" s="49"/>
      <c r="NVT123" s="49"/>
      <c r="NVU123" s="49"/>
      <c r="NVV123" s="49"/>
      <c r="NVW123" s="49"/>
      <c r="NVX123" s="49"/>
      <c r="NVY123" s="49"/>
      <c r="NVZ123" s="49"/>
      <c r="NWA123" s="49"/>
      <c r="NWB123" s="49"/>
      <c r="NWC123" s="49"/>
      <c r="NWD123" s="49"/>
      <c r="NWE123" s="49"/>
      <c r="NWF123" s="49"/>
      <c r="NWG123" s="49"/>
      <c r="NWH123" s="49"/>
      <c r="NWI123" s="49"/>
      <c r="NWJ123" s="49"/>
      <c r="NWK123" s="49"/>
      <c r="NWL123" s="49"/>
      <c r="NWM123" s="49"/>
      <c r="NWN123" s="49"/>
      <c r="NWO123" s="49"/>
      <c r="NWP123" s="49"/>
      <c r="NWQ123" s="49"/>
      <c r="NWR123" s="49"/>
      <c r="NWS123" s="49"/>
      <c r="NWT123" s="49"/>
      <c r="NWU123" s="49"/>
      <c r="NWV123" s="49"/>
      <c r="NWW123" s="49"/>
      <c r="NWX123" s="49"/>
      <c r="NWY123" s="49"/>
      <c r="NWZ123" s="49"/>
      <c r="NXA123" s="49"/>
      <c r="NXB123" s="49"/>
      <c r="NXC123" s="49"/>
      <c r="NXD123" s="49"/>
      <c r="NXE123" s="49"/>
      <c r="NXF123" s="49"/>
      <c r="NXG123" s="49"/>
      <c r="NXH123" s="49"/>
      <c r="NXI123" s="49"/>
      <c r="NXJ123" s="49"/>
      <c r="NXK123" s="49"/>
      <c r="NXL123" s="49"/>
      <c r="NXM123" s="49"/>
      <c r="NXN123" s="49"/>
      <c r="NXO123" s="49"/>
      <c r="NXP123" s="49"/>
      <c r="NXQ123" s="49"/>
      <c r="NXR123" s="49"/>
      <c r="NXS123" s="49"/>
      <c r="NXT123" s="49"/>
      <c r="NXU123" s="49"/>
      <c r="NXV123" s="49"/>
      <c r="NXW123" s="49"/>
      <c r="NXX123" s="49"/>
      <c r="NXY123" s="49"/>
      <c r="NXZ123" s="49"/>
      <c r="NYA123" s="49"/>
      <c r="NYB123" s="49"/>
      <c r="NYC123" s="49"/>
      <c r="NYD123" s="49"/>
      <c r="NYE123" s="49"/>
      <c r="NYF123" s="49"/>
      <c r="NYG123" s="49"/>
      <c r="NYH123" s="49"/>
      <c r="NYI123" s="49"/>
      <c r="NYJ123" s="49"/>
      <c r="NYK123" s="49"/>
      <c r="NYL123" s="49"/>
      <c r="NYM123" s="49"/>
      <c r="NYN123" s="49"/>
      <c r="NYO123" s="49"/>
      <c r="NYP123" s="49"/>
      <c r="NYQ123" s="49"/>
      <c r="NYR123" s="49"/>
      <c r="NYS123" s="49"/>
      <c r="NYT123" s="49"/>
      <c r="NYU123" s="49"/>
      <c r="NYV123" s="49"/>
      <c r="NYW123" s="49"/>
      <c r="NYX123" s="49"/>
      <c r="NYY123" s="49"/>
      <c r="NYZ123" s="49"/>
      <c r="NZA123" s="49"/>
      <c r="NZB123" s="49"/>
      <c r="NZC123" s="49"/>
      <c r="NZD123" s="49"/>
      <c r="NZE123" s="49"/>
      <c r="NZF123" s="49"/>
      <c r="NZG123" s="49"/>
      <c r="NZH123" s="49"/>
      <c r="NZI123" s="49"/>
      <c r="NZJ123" s="49"/>
      <c r="NZK123" s="49"/>
      <c r="NZL123" s="49"/>
      <c r="NZM123" s="49"/>
      <c r="NZN123" s="49"/>
      <c r="NZO123" s="49"/>
      <c r="NZP123" s="49"/>
      <c r="NZQ123" s="49"/>
      <c r="NZR123" s="49"/>
      <c r="NZS123" s="49"/>
      <c r="NZT123" s="49"/>
      <c r="NZU123" s="49"/>
      <c r="NZV123" s="49"/>
      <c r="NZW123" s="49"/>
      <c r="NZX123" s="49"/>
      <c r="NZY123" s="49"/>
      <c r="NZZ123" s="49"/>
      <c r="OAA123" s="49"/>
      <c r="OAB123" s="49"/>
      <c r="OAC123" s="49"/>
      <c r="OAD123" s="49"/>
      <c r="OAE123" s="49"/>
      <c r="OAF123" s="49"/>
      <c r="OAG123" s="49"/>
      <c r="OAH123" s="49"/>
      <c r="OAI123" s="49"/>
      <c r="OAJ123" s="49"/>
      <c r="OAK123" s="49"/>
      <c r="OAL123" s="49"/>
      <c r="OAM123" s="49"/>
      <c r="OAN123" s="49"/>
      <c r="OAO123" s="49"/>
      <c r="OAP123" s="49"/>
      <c r="OAQ123" s="49"/>
      <c r="OAR123" s="49"/>
      <c r="OAS123" s="49"/>
      <c r="OAT123" s="49"/>
      <c r="OAU123" s="49"/>
      <c r="OAV123" s="49"/>
      <c r="OAW123" s="49"/>
      <c r="OAX123" s="49"/>
      <c r="OAY123" s="49"/>
      <c r="OAZ123" s="49"/>
      <c r="OBA123" s="49"/>
      <c r="OBB123" s="49"/>
      <c r="OBC123" s="49"/>
      <c r="OBD123" s="49"/>
      <c r="OBE123" s="49"/>
      <c r="OBF123" s="49"/>
      <c r="OBG123" s="49"/>
      <c r="OBH123" s="49"/>
      <c r="OBI123" s="49"/>
      <c r="OBJ123" s="49"/>
      <c r="OBK123" s="49"/>
      <c r="OBL123" s="49"/>
      <c r="OBM123" s="49"/>
      <c r="OBN123" s="49"/>
      <c r="OBO123" s="49"/>
      <c r="OBP123" s="49"/>
      <c r="OBQ123" s="49"/>
      <c r="OBR123" s="49"/>
      <c r="OBS123" s="49"/>
      <c r="OBT123" s="49"/>
      <c r="OBU123" s="49"/>
      <c r="OBV123" s="49"/>
      <c r="OBW123" s="49"/>
      <c r="OBX123" s="49"/>
      <c r="OBY123" s="49"/>
      <c r="OBZ123" s="49"/>
      <c r="OCA123" s="49"/>
      <c r="OCB123" s="49"/>
      <c r="OCC123" s="49"/>
      <c r="OCD123" s="49"/>
      <c r="OCE123" s="49"/>
      <c r="OCF123" s="49"/>
      <c r="OCG123" s="49"/>
      <c r="OCH123" s="49"/>
      <c r="OCI123" s="49"/>
      <c r="OCJ123" s="49"/>
      <c r="OCK123" s="49"/>
      <c r="OCL123" s="49"/>
      <c r="OCM123" s="49"/>
      <c r="OCN123" s="49"/>
      <c r="OCO123" s="49"/>
      <c r="OCP123" s="49"/>
      <c r="OCQ123" s="49"/>
      <c r="OCR123" s="49"/>
      <c r="OCS123" s="49"/>
      <c r="OCT123" s="49"/>
      <c r="OCU123" s="49"/>
      <c r="OCV123" s="49"/>
      <c r="OCW123" s="49"/>
      <c r="OCX123" s="49"/>
      <c r="OCY123" s="49"/>
      <c r="OCZ123" s="49"/>
      <c r="ODA123" s="49"/>
      <c r="ODB123" s="49"/>
      <c r="ODC123" s="49"/>
      <c r="ODD123" s="49"/>
      <c r="ODE123" s="49"/>
      <c r="ODF123" s="49"/>
      <c r="ODG123" s="49"/>
      <c r="ODH123" s="49"/>
      <c r="ODI123" s="49"/>
      <c r="ODJ123" s="49"/>
      <c r="ODK123" s="49"/>
      <c r="ODL123" s="49"/>
      <c r="ODM123" s="49"/>
      <c r="ODN123" s="49"/>
      <c r="ODO123" s="49"/>
      <c r="ODP123" s="49"/>
      <c r="ODQ123" s="49"/>
      <c r="ODR123" s="49"/>
      <c r="ODS123" s="49"/>
      <c r="ODT123" s="49"/>
      <c r="ODU123" s="49"/>
      <c r="ODV123" s="49"/>
      <c r="ODW123" s="49"/>
      <c r="ODX123" s="49"/>
      <c r="ODY123" s="49"/>
      <c r="ODZ123" s="49"/>
      <c r="OEA123" s="49"/>
      <c r="OEB123" s="49"/>
      <c r="OEC123" s="49"/>
      <c r="OED123" s="49"/>
      <c r="OEE123" s="49"/>
      <c r="OEF123" s="49"/>
      <c r="OEG123" s="49"/>
      <c r="OEH123" s="49"/>
      <c r="OEI123" s="49"/>
      <c r="OEJ123" s="49"/>
      <c r="OEK123" s="49"/>
      <c r="OEL123" s="49"/>
      <c r="OEM123" s="49"/>
      <c r="OEN123" s="49"/>
      <c r="OEO123" s="49"/>
      <c r="OEP123" s="49"/>
      <c r="OEQ123" s="49"/>
      <c r="OER123" s="49"/>
      <c r="OES123" s="49"/>
      <c r="OET123" s="49"/>
      <c r="OEU123" s="49"/>
      <c r="OEV123" s="49"/>
      <c r="OEW123" s="49"/>
      <c r="OEX123" s="49"/>
      <c r="OEY123" s="49"/>
      <c r="OEZ123" s="49"/>
      <c r="OFA123" s="49"/>
      <c r="OFB123" s="49"/>
      <c r="OFC123" s="49"/>
      <c r="OFD123" s="49"/>
      <c r="OFE123" s="49"/>
      <c r="OFF123" s="49"/>
      <c r="OFG123" s="49"/>
      <c r="OFH123" s="49"/>
      <c r="OFI123" s="49"/>
      <c r="OFJ123" s="49"/>
      <c r="OFK123" s="49"/>
      <c r="OFL123" s="49"/>
      <c r="OFM123" s="49"/>
      <c r="OFN123" s="49"/>
      <c r="OFO123" s="49"/>
      <c r="OFP123" s="49"/>
      <c r="OFQ123" s="49"/>
      <c r="OFR123" s="49"/>
      <c r="OFS123" s="49"/>
      <c r="OFT123" s="49"/>
      <c r="OFU123" s="49"/>
      <c r="OFV123" s="49"/>
      <c r="OFW123" s="49"/>
      <c r="OFX123" s="49"/>
      <c r="OFY123" s="49"/>
      <c r="OFZ123" s="49"/>
      <c r="OGA123" s="49"/>
      <c r="OGB123" s="49"/>
      <c r="OGC123" s="49"/>
      <c r="OGD123" s="49"/>
      <c r="OGE123" s="49"/>
      <c r="OGF123" s="49"/>
      <c r="OGG123" s="49"/>
      <c r="OGH123" s="49"/>
      <c r="OGI123" s="49"/>
      <c r="OGJ123" s="49"/>
      <c r="OGK123" s="49"/>
      <c r="OGL123" s="49"/>
      <c r="OGM123" s="49"/>
      <c r="OGN123" s="49"/>
      <c r="OGO123" s="49"/>
      <c r="OGP123" s="49"/>
      <c r="OGQ123" s="49"/>
      <c r="OGR123" s="49"/>
      <c r="OGS123" s="49"/>
      <c r="OGT123" s="49"/>
      <c r="OGU123" s="49"/>
      <c r="OGV123" s="49"/>
      <c r="OGW123" s="49"/>
      <c r="OGX123" s="49"/>
      <c r="OGY123" s="49"/>
      <c r="OGZ123" s="49"/>
      <c r="OHA123" s="49"/>
      <c r="OHB123" s="49"/>
      <c r="OHC123" s="49"/>
      <c r="OHD123" s="49"/>
      <c r="OHE123" s="49"/>
      <c r="OHF123" s="49"/>
      <c r="OHG123" s="49"/>
      <c r="OHH123" s="49"/>
      <c r="OHI123" s="49"/>
      <c r="OHJ123" s="49"/>
      <c r="OHK123" s="49"/>
      <c r="OHL123" s="49"/>
      <c r="OHM123" s="49"/>
      <c r="OHN123" s="49"/>
      <c r="OHO123" s="49"/>
      <c r="OHP123" s="49"/>
      <c r="OHQ123" s="49"/>
      <c r="OHR123" s="49"/>
      <c r="OHS123" s="49"/>
      <c r="OHT123" s="49"/>
      <c r="OHU123" s="49"/>
      <c r="OHV123" s="49"/>
      <c r="OHW123" s="49"/>
      <c r="OHX123" s="49"/>
      <c r="OHY123" s="49"/>
      <c r="OHZ123" s="49"/>
      <c r="OIA123" s="49"/>
      <c r="OIB123" s="49"/>
      <c r="OIC123" s="49"/>
      <c r="OID123" s="49"/>
      <c r="OIE123" s="49"/>
      <c r="OIF123" s="49"/>
      <c r="OIG123" s="49"/>
      <c r="OIH123" s="49"/>
      <c r="OII123" s="49"/>
      <c r="OIJ123" s="49"/>
      <c r="OIK123" s="49"/>
      <c r="OIL123" s="49"/>
      <c r="OIM123" s="49"/>
      <c r="OIN123" s="49"/>
      <c r="OIO123" s="49"/>
      <c r="OIP123" s="49"/>
      <c r="OIQ123" s="49"/>
      <c r="OIR123" s="49"/>
      <c r="OIS123" s="49"/>
      <c r="OIT123" s="49"/>
      <c r="OIU123" s="49"/>
      <c r="OIV123" s="49"/>
      <c r="OIW123" s="49"/>
      <c r="OIX123" s="49"/>
      <c r="OIY123" s="49"/>
      <c r="OIZ123" s="49"/>
      <c r="OJA123" s="49"/>
      <c r="OJB123" s="49"/>
      <c r="OJC123" s="49"/>
      <c r="OJD123" s="49"/>
      <c r="OJE123" s="49"/>
      <c r="OJF123" s="49"/>
      <c r="OJG123" s="49"/>
      <c r="OJH123" s="49"/>
      <c r="OJI123" s="49"/>
      <c r="OJJ123" s="49"/>
      <c r="OJK123" s="49"/>
      <c r="OJL123" s="49"/>
      <c r="OJM123" s="49"/>
      <c r="OJN123" s="49"/>
      <c r="OJO123" s="49"/>
      <c r="OJP123" s="49"/>
      <c r="OJQ123" s="49"/>
      <c r="OJR123" s="49"/>
      <c r="OJS123" s="49"/>
      <c r="OJT123" s="49"/>
      <c r="OJU123" s="49"/>
      <c r="OJV123" s="49"/>
      <c r="OJW123" s="49"/>
      <c r="OJX123" s="49"/>
      <c r="OJY123" s="49"/>
      <c r="OJZ123" s="49"/>
      <c r="OKA123" s="49"/>
      <c r="OKB123" s="49"/>
      <c r="OKC123" s="49"/>
      <c r="OKD123" s="49"/>
      <c r="OKE123" s="49"/>
      <c r="OKF123" s="49"/>
      <c r="OKG123" s="49"/>
      <c r="OKH123" s="49"/>
      <c r="OKI123" s="49"/>
      <c r="OKJ123" s="49"/>
      <c r="OKK123" s="49"/>
      <c r="OKL123" s="49"/>
      <c r="OKM123" s="49"/>
      <c r="OKN123" s="49"/>
      <c r="OKO123" s="49"/>
      <c r="OKP123" s="49"/>
      <c r="OKQ123" s="49"/>
      <c r="OKR123" s="49"/>
      <c r="OKS123" s="49"/>
      <c r="OKT123" s="49"/>
      <c r="OKU123" s="49"/>
      <c r="OKV123" s="49"/>
      <c r="OKW123" s="49"/>
      <c r="OKX123" s="49"/>
      <c r="OKY123" s="49"/>
      <c r="OKZ123" s="49"/>
      <c r="OLA123" s="49"/>
      <c r="OLB123" s="49"/>
      <c r="OLC123" s="49"/>
      <c r="OLD123" s="49"/>
      <c r="OLE123" s="49"/>
      <c r="OLF123" s="49"/>
      <c r="OLG123" s="49"/>
      <c r="OLH123" s="49"/>
      <c r="OLI123" s="49"/>
      <c r="OLJ123" s="49"/>
      <c r="OLK123" s="49"/>
      <c r="OLL123" s="49"/>
      <c r="OLM123" s="49"/>
      <c r="OLN123" s="49"/>
      <c r="OLO123" s="49"/>
      <c r="OLP123" s="49"/>
      <c r="OLQ123" s="49"/>
      <c r="OLR123" s="49"/>
      <c r="OLS123" s="49"/>
      <c r="OLT123" s="49"/>
      <c r="OLU123" s="49"/>
      <c r="OLV123" s="49"/>
      <c r="OLW123" s="49"/>
      <c r="OLX123" s="49"/>
      <c r="OLY123" s="49"/>
      <c r="OLZ123" s="49"/>
      <c r="OMA123" s="49"/>
      <c r="OMB123" s="49"/>
      <c r="OMC123" s="49"/>
      <c r="OMD123" s="49"/>
      <c r="OME123" s="49"/>
      <c r="OMF123" s="49"/>
      <c r="OMG123" s="49"/>
      <c r="OMH123" s="49"/>
      <c r="OMI123" s="49"/>
      <c r="OMJ123" s="49"/>
      <c r="OMK123" s="49"/>
      <c r="OML123" s="49"/>
      <c r="OMM123" s="49"/>
      <c r="OMN123" s="49"/>
      <c r="OMO123" s="49"/>
      <c r="OMP123" s="49"/>
      <c r="OMQ123" s="49"/>
      <c r="OMR123" s="49"/>
      <c r="OMS123" s="49"/>
      <c r="OMT123" s="49"/>
      <c r="OMU123" s="49"/>
      <c r="OMV123" s="49"/>
      <c r="OMW123" s="49"/>
      <c r="OMX123" s="49"/>
      <c r="OMY123" s="49"/>
      <c r="OMZ123" s="49"/>
      <c r="ONA123" s="49"/>
      <c r="ONB123" s="49"/>
      <c r="ONC123" s="49"/>
      <c r="OND123" s="49"/>
      <c r="ONE123" s="49"/>
      <c r="ONF123" s="49"/>
      <c r="ONG123" s="49"/>
      <c r="ONH123" s="49"/>
      <c r="ONI123" s="49"/>
      <c r="ONJ123" s="49"/>
      <c r="ONK123" s="49"/>
      <c r="ONL123" s="49"/>
      <c r="ONM123" s="49"/>
      <c r="ONN123" s="49"/>
      <c r="ONO123" s="49"/>
      <c r="ONP123" s="49"/>
      <c r="ONQ123" s="49"/>
      <c r="ONR123" s="49"/>
      <c r="ONS123" s="49"/>
      <c r="ONT123" s="49"/>
      <c r="ONU123" s="49"/>
      <c r="ONV123" s="49"/>
      <c r="ONW123" s="49"/>
      <c r="ONX123" s="49"/>
      <c r="ONY123" s="49"/>
      <c r="ONZ123" s="49"/>
      <c r="OOA123" s="49"/>
      <c r="OOB123" s="49"/>
      <c r="OOC123" s="49"/>
      <c r="OOD123" s="49"/>
      <c r="OOE123" s="49"/>
      <c r="OOF123" s="49"/>
      <c r="OOG123" s="49"/>
      <c r="OOH123" s="49"/>
      <c r="OOI123" s="49"/>
      <c r="OOJ123" s="49"/>
      <c r="OOK123" s="49"/>
      <c r="OOL123" s="49"/>
      <c r="OOM123" s="49"/>
      <c r="OON123" s="49"/>
      <c r="OOO123" s="49"/>
      <c r="OOP123" s="49"/>
      <c r="OOQ123" s="49"/>
      <c r="OOR123" s="49"/>
      <c r="OOS123" s="49"/>
      <c r="OOT123" s="49"/>
      <c r="OOU123" s="49"/>
      <c r="OOV123" s="49"/>
      <c r="OOW123" s="49"/>
      <c r="OOX123" s="49"/>
      <c r="OOY123" s="49"/>
      <c r="OOZ123" s="49"/>
      <c r="OPA123" s="49"/>
      <c r="OPB123" s="49"/>
      <c r="OPC123" s="49"/>
      <c r="OPD123" s="49"/>
      <c r="OPE123" s="49"/>
      <c r="OPF123" s="49"/>
      <c r="OPG123" s="49"/>
      <c r="OPH123" s="49"/>
      <c r="OPI123" s="49"/>
      <c r="OPJ123" s="49"/>
      <c r="OPK123" s="49"/>
      <c r="OPL123" s="49"/>
      <c r="OPM123" s="49"/>
      <c r="OPN123" s="49"/>
      <c r="OPO123" s="49"/>
      <c r="OPP123" s="49"/>
      <c r="OPQ123" s="49"/>
      <c r="OPR123" s="49"/>
      <c r="OPS123" s="49"/>
      <c r="OPT123" s="49"/>
      <c r="OPU123" s="49"/>
      <c r="OPV123" s="49"/>
      <c r="OPW123" s="49"/>
      <c r="OPX123" s="49"/>
      <c r="OPY123" s="49"/>
      <c r="OPZ123" s="49"/>
      <c r="OQA123" s="49"/>
      <c r="OQB123" s="49"/>
      <c r="OQC123" s="49"/>
      <c r="OQD123" s="49"/>
      <c r="OQE123" s="49"/>
      <c r="OQF123" s="49"/>
      <c r="OQG123" s="49"/>
      <c r="OQH123" s="49"/>
      <c r="OQI123" s="49"/>
      <c r="OQJ123" s="49"/>
      <c r="OQK123" s="49"/>
      <c r="OQL123" s="49"/>
      <c r="OQM123" s="49"/>
      <c r="OQN123" s="49"/>
      <c r="OQO123" s="49"/>
      <c r="OQP123" s="49"/>
      <c r="OQQ123" s="49"/>
      <c r="OQR123" s="49"/>
      <c r="OQS123" s="49"/>
      <c r="OQT123" s="49"/>
      <c r="OQU123" s="49"/>
      <c r="OQV123" s="49"/>
      <c r="OQW123" s="49"/>
      <c r="OQX123" s="49"/>
      <c r="OQY123" s="49"/>
      <c r="OQZ123" s="49"/>
      <c r="ORA123" s="49"/>
      <c r="ORB123" s="49"/>
      <c r="ORC123" s="49"/>
      <c r="ORD123" s="49"/>
      <c r="ORE123" s="49"/>
      <c r="ORF123" s="49"/>
      <c r="ORG123" s="49"/>
      <c r="ORH123" s="49"/>
      <c r="ORI123" s="49"/>
      <c r="ORJ123" s="49"/>
      <c r="ORK123" s="49"/>
      <c r="ORL123" s="49"/>
      <c r="ORM123" s="49"/>
      <c r="ORN123" s="49"/>
      <c r="ORO123" s="49"/>
      <c r="ORP123" s="49"/>
      <c r="ORQ123" s="49"/>
      <c r="ORR123" s="49"/>
      <c r="ORS123" s="49"/>
      <c r="ORT123" s="49"/>
      <c r="ORU123" s="49"/>
      <c r="ORV123" s="49"/>
      <c r="ORW123" s="49"/>
      <c r="ORX123" s="49"/>
      <c r="ORY123" s="49"/>
      <c r="ORZ123" s="49"/>
      <c r="OSA123" s="49"/>
      <c r="OSB123" s="49"/>
      <c r="OSC123" s="49"/>
      <c r="OSD123" s="49"/>
      <c r="OSE123" s="49"/>
      <c r="OSF123" s="49"/>
      <c r="OSG123" s="49"/>
      <c r="OSH123" s="49"/>
      <c r="OSI123" s="49"/>
      <c r="OSJ123" s="49"/>
      <c r="OSK123" s="49"/>
      <c r="OSL123" s="49"/>
      <c r="OSM123" s="49"/>
      <c r="OSN123" s="49"/>
      <c r="OSO123" s="49"/>
      <c r="OSP123" s="49"/>
      <c r="OSQ123" s="49"/>
      <c r="OSR123" s="49"/>
      <c r="OSS123" s="49"/>
      <c r="OST123" s="49"/>
      <c r="OSU123" s="49"/>
      <c r="OSV123" s="49"/>
      <c r="OSW123" s="49"/>
      <c r="OSX123" s="49"/>
      <c r="OSY123" s="49"/>
      <c r="OSZ123" s="49"/>
      <c r="OTA123" s="49"/>
      <c r="OTB123" s="49"/>
      <c r="OTC123" s="49"/>
      <c r="OTD123" s="49"/>
      <c r="OTE123" s="49"/>
      <c r="OTF123" s="49"/>
      <c r="OTG123" s="49"/>
      <c r="OTH123" s="49"/>
      <c r="OTI123" s="49"/>
      <c r="OTJ123" s="49"/>
      <c r="OTK123" s="49"/>
      <c r="OTL123" s="49"/>
      <c r="OTM123" s="49"/>
      <c r="OTN123" s="49"/>
      <c r="OTO123" s="49"/>
      <c r="OTP123" s="49"/>
      <c r="OTQ123" s="49"/>
      <c r="OTR123" s="49"/>
      <c r="OTS123" s="49"/>
      <c r="OTT123" s="49"/>
      <c r="OTU123" s="49"/>
      <c r="OTV123" s="49"/>
      <c r="OTW123" s="49"/>
      <c r="OTX123" s="49"/>
      <c r="OTY123" s="49"/>
      <c r="OTZ123" s="49"/>
      <c r="OUA123" s="49"/>
      <c r="OUB123" s="49"/>
      <c r="OUC123" s="49"/>
      <c r="OUD123" s="49"/>
      <c r="OUE123" s="49"/>
      <c r="OUF123" s="49"/>
      <c r="OUG123" s="49"/>
      <c r="OUH123" s="49"/>
      <c r="OUI123" s="49"/>
      <c r="OUJ123" s="49"/>
      <c r="OUK123" s="49"/>
      <c r="OUL123" s="49"/>
      <c r="OUM123" s="49"/>
      <c r="OUN123" s="49"/>
      <c r="OUO123" s="49"/>
      <c r="OUP123" s="49"/>
      <c r="OUQ123" s="49"/>
      <c r="OUR123" s="49"/>
      <c r="OUS123" s="49"/>
      <c r="OUT123" s="49"/>
      <c r="OUU123" s="49"/>
      <c r="OUV123" s="49"/>
      <c r="OUW123" s="49"/>
      <c r="OUX123" s="49"/>
      <c r="OUY123" s="49"/>
      <c r="OUZ123" s="49"/>
      <c r="OVA123" s="49"/>
      <c r="OVB123" s="49"/>
      <c r="OVC123" s="49"/>
      <c r="OVD123" s="49"/>
      <c r="OVE123" s="49"/>
      <c r="OVF123" s="49"/>
      <c r="OVG123" s="49"/>
      <c r="OVH123" s="49"/>
      <c r="OVI123" s="49"/>
      <c r="OVJ123" s="49"/>
      <c r="OVK123" s="49"/>
      <c r="OVL123" s="49"/>
      <c r="OVM123" s="49"/>
      <c r="OVN123" s="49"/>
      <c r="OVO123" s="49"/>
      <c r="OVP123" s="49"/>
      <c r="OVQ123" s="49"/>
      <c r="OVR123" s="49"/>
      <c r="OVS123" s="49"/>
      <c r="OVT123" s="49"/>
      <c r="OVU123" s="49"/>
      <c r="OVV123" s="49"/>
      <c r="OVW123" s="49"/>
      <c r="OVX123" s="49"/>
      <c r="OVY123" s="49"/>
      <c r="OVZ123" s="49"/>
      <c r="OWA123" s="49"/>
      <c r="OWB123" s="49"/>
      <c r="OWC123" s="49"/>
      <c r="OWD123" s="49"/>
      <c r="OWE123" s="49"/>
      <c r="OWF123" s="49"/>
      <c r="OWG123" s="49"/>
      <c r="OWH123" s="49"/>
      <c r="OWI123" s="49"/>
      <c r="OWJ123" s="49"/>
      <c r="OWK123" s="49"/>
      <c r="OWL123" s="49"/>
      <c r="OWM123" s="49"/>
      <c r="OWN123" s="49"/>
      <c r="OWO123" s="49"/>
      <c r="OWP123" s="49"/>
      <c r="OWQ123" s="49"/>
      <c r="OWR123" s="49"/>
      <c r="OWS123" s="49"/>
      <c r="OWT123" s="49"/>
      <c r="OWU123" s="49"/>
      <c r="OWV123" s="49"/>
      <c r="OWW123" s="49"/>
      <c r="OWX123" s="49"/>
      <c r="OWY123" s="49"/>
      <c r="OWZ123" s="49"/>
      <c r="OXA123" s="49"/>
      <c r="OXB123" s="49"/>
      <c r="OXC123" s="49"/>
      <c r="OXD123" s="49"/>
      <c r="OXE123" s="49"/>
      <c r="OXF123" s="49"/>
      <c r="OXG123" s="49"/>
      <c r="OXH123" s="49"/>
      <c r="OXI123" s="49"/>
      <c r="OXJ123" s="49"/>
      <c r="OXK123" s="49"/>
      <c r="OXL123" s="49"/>
      <c r="OXM123" s="49"/>
      <c r="OXN123" s="49"/>
      <c r="OXO123" s="49"/>
      <c r="OXP123" s="49"/>
      <c r="OXQ123" s="49"/>
      <c r="OXR123" s="49"/>
      <c r="OXS123" s="49"/>
      <c r="OXT123" s="49"/>
      <c r="OXU123" s="49"/>
      <c r="OXV123" s="49"/>
      <c r="OXW123" s="49"/>
      <c r="OXX123" s="49"/>
      <c r="OXY123" s="49"/>
      <c r="OXZ123" s="49"/>
      <c r="OYA123" s="49"/>
      <c r="OYB123" s="49"/>
      <c r="OYC123" s="49"/>
      <c r="OYD123" s="49"/>
      <c r="OYE123" s="49"/>
      <c r="OYF123" s="49"/>
      <c r="OYG123" s="49"/>
      <c r="OYH123" s="49"/>
      <c r="OYI123" s="49"/>
      <c r="OYJ123" s="49"/>
      <c r="OYK123" s="49"/>
      <c r="OYL123" s="49"/>
      <c r="OYM123" s="49"/>
      <c r="OYN123" s="49"/>
      <c r="OYO123" s="49"/>
      <c r="OYP123" s="49"/>
      <c r="OYQ123" s="49"/>
      <c r="OYR123" s="49"/>
      <c r="OYS123" s="49"/>
      <c r="OYT123" s="49"/>
      <c r="OYU123" s="49"/>
      <c r="OYV123" s="49"/>
      <c r="OYW123" s="49"/>
      <c r="OYX123" s="49"/>
      <c r="OYY123" s="49"/>
      <c r="OYZ123" s="49"/>
      <c r="OZA123" s="49"/>
      <c r="OZB123" s="49"/>
      <c r="OZC123" s="49"/>
      <c r="OZD123" s="49"/>
      <c r="OZE123" s="49"/>
      <c r="OZF123" s="49"/>
      <c r="OZG123" s="49"/>
      <c r="OZH123" s="49"/>
      <c r="OZI123" s="49"/>
      <c r="OZJ123" s="49"/>
      <c r="OZK123" s="49"/>
      <c r="OZL123" s="49"/>
      <c r="OZM123" s="49"/>
      <c r="OZN123" s="49"/>
      <c r="OZO123" s="49"/>
      <c r="OZP123" s="49"/>
      <c r="OZQ123" s="49"/>
      <c r="OZR123" s="49"/>
      <c r="OZS123" s="49"/>
      <c r="OZT123" s="49"/>
      <c r="OZU123" s="49"/>
      <c r="OZV123" s="49"/>
      <c r="OZW123" s="49"/>
      <c r="OZX123" s="49"/>
      <c r="OZY123" s="49"/>
      <c r="OZZ123" s="49"/>
      <c r="PAA123" s="49"/>
      <c r="PAB123" s="49"/>
      <c r="PAC123" s="49"/>
      <c r="PAD123" s="49"/>
      <c r="PAE123" s="49"/>
      <c r="PAF123" s="49"/>
      <c r="PAG123" s="49"/>
      <c r="PAH123" s="49"/>
      <c r="PAI123" s="49"/>
      <c r="PAJ123" s="49"/>
      <c r="PAK123" s="49"/>
      <c r="PAL123" s="49"/>
      <c r="PAM123" s="49"/>
      <c r="PAN123" s="49"/>
      <c r="PAO123" s="49"/>
      <c r="PAP123" s="49"/>
      <c r="PAQ123" s="49"/>
      <c r="PAR123" s="49"/>
      <c r="PAS123" s="49"/>
      <c r="PAT123" s="49"/>
      <c r="PAU123" s="49"/>
      <c r="PAV123" s="49"/>
      <c r="PAW123" s="49"/>
      <c r="PAX123" s="49"/>
      <c r="PAY123" s="49"/>
      <c r="PAZ123" s="49"/>
      <c r="PBA123" s="49"/>
      <c r="PBB123" s="49"/>
      <c r="PBC123" s="49"/>
      <c r="PBD123" s="49"/>
      <c r="PBE123" s="49"/>
      <c r="PBF123" s="49"/>
      <c r="PBG123" s="49"/>
      <c r="PBH123" s="49"/>
      <c r="PBI123" s="49"/>
      <c r="PBJ123" s="49"/>
      <c r="PBK123" s="49"/>
      <c r="PBL123" s="49"/>
      <c r="PBM123" s="49"/>
      <c r="PBN123" s="49"/>
      <c r="PBO123" s="49"/>
      <c r="PBP123" s="49"/>
      <c r="PBQ123" s="49"/>
      <c r="PBR123" s="49"/>
      <c r="PBS123" s="49"/>
      <c r="PBT123" s="49"/>
      <c r="PBU123" s="49"/>
      <c r="PBV123" s="49"/>
      <c r="PBW123" s="49"/>
      <c r="PBX123" s="49"/>
      <c r="PBY123" s="49"/>
      <c r="PBZ123" s="49"/>
      <c r="PCA123" s="49"/>
      <c r="PCB123" s="49"/>
      <c r="PCC123" s="49"/>
      <c r="PCD123" s="49"/>
      <c r="PCE123" s="49"/>
      <c r="PCF123" s="49"/>
      <c r="PCG123" s="49"/>
      <c r="PCH123" s="49"/>
      <c r="PCI123" s="49"/>
      <c r="PCJ123" s="49"/>
      <c r="PCK123" s="49"/>
      <c r="PCL123" s="49"/>
      <c r="PCM123" s="49"/>
      <c r="PCN123" s="49"/>
      <c r="PCO123" s="49"/>
      <c r="PCP123" s="49"/>
      <c r="PCQ123" s="49"/>
      <c r="PCR123" s="49"/>
      <c r="PCS123" s="49"/>
      <c r="PCT123" s="49"/>
      <c r="PCU123" s="49"/>
      <c r="PCV123" s="49"/>
      <c r="PCW123" s="49"/>
      <c r="PCX123" s="49"/>
      <c r="PCY123" s="49"/>
      <c r="PCZ123" s="49"/>
      <c r="PDA123" s="49"/>
      <c r="PDB123" s="49"/>
      <c r="PDC123" s="49"/>
      <c r="PDD123" s="49"/>
      <c r="PDE123" s="49"/>
      <c r="PDF123" s="49"/>
      <c r="PDG123" s="49"/>
      <c r="PDH123" s="49"/>
      <c r="PDI123" s="49"/>
      <c r="PDJ123" s="49"/>
      <c r="PDK123" s="49"/>
      <c r="PDL123" s="49"/>
      <c r="PDM123" s="49"/>
      <c r="PDN123" s="49"/>
      <c r="PDO123" s="49"/>
      <c r="PDP123" s="49"/>
      <c r="PDQ123" s="49"/>
      <c r="PDR123" s="49"/>
      <c r="PDS123" s="49"/>
      <c r="PDT123" s="49"/>
      <c r="PDU123" s="49"/>
      <c r="PDV123" s="49"/>
      <c r="PDW123" s="49"/>
      <c r="PDX123" s="49"/>
      <c r="PDY123" s="49"/>
      <c r="PDZ123" s="49"/>
      <c r="PEA123" s="49"/>
      <c r="PEB123" s="49"/>
      <c r="PEC123" s="49"/>
      <c r="PED123" s="49"/>
      <c r="PEE123" s="49"/>
      <c r="PEF123" s="49"/>
      <c r="PEG123" s="49"/>
      <c r="PEH123" s="49"/>
      <c r="PEI123" s="49"/>
      <c r="PEJ123" s="49"/>
      <c r="PEK123" s="49"/>
      <c r="PEL123" s="49"/>
      <c r="PEM123" s="49"/>
      <c r="PEN123" s="49"/>
      <c r="PEO123" s="49"/>
      <c r="PEP123" s="49"/>
      <c r="PEQ123" s="49"/>
      <c r="PER123" s="49"/>
      <c r="PES123" s="49"/>
      <c r="PET123" s="49"/>
      <c r="PEU123" s="49"/>
      <c r="PEV123" s="49"/>
      <c r="PEW123" s="49"/>
      <c r="PEX123" s="49"/>
      <c r="PEY123" s="49"/>
      <c r="PEZ123" s="49"/>
      <c r="PFA123" s="49"/>
      <c r="PFB123" s="49"/>
      <c r="PFC123" s="49"/>
      <c r="PFD123" s="49"/>
      <c r="PFE123" s="49"/>
      <c r="PFF123" s="49"/>
      <c r="PFG123" s="49"/>
      <c r="PFH123" s="49"/>
      <c r="PFI123" s="49"/>
      <c r="PFJ123" s="49"/>
      <c r="PFK123" s="49"/>
      <c r="PFL123" s="49"/>
      <c r="PFM123" s="49"/>
      <c r="PFN123" s="49"/>
      <c r="PFO123" s="49"/>
      <c r="PFP123" s="49"/>
      <c r="PFQ123" s="49"/>
      <c r="PFR123" s="49"/>
      <c r="PFS123" s="49"/>
      <c r="PFT123" s="49"/>
      <c r="PFU123" s="49"/>
      <c r="PFV123" s="49"/>
      <c r="PFW123" s="49"/>
      <c r="PFX123" s="49"/>
      <c r="PFY123" s="49"/>
      <c r="PFZ123" s="49"/>
      <c r="PGA123" s="49"/>
      <c r="PGB123" s="49"/>
      <c r="PGC123" s="49"/>
      <c r="PGD123" s="49"/>
      <c r="PGE123" s="49"/>
      <c r="PGF123" s="49"/>
      <c r="PGG123" s="49"/>
      <c r="PGH123" s="49"/>
      <c r="PGI123" s="49"/>
      <c r="PGJ123" s="49"/>
      <c r="PGK123" s="49"/>
      <c r="PGL123" s="49"/>
      <c r="PGM123" s="49"/>
      <c r="PGN123" s="49"/>
      <c r="PGO123" s="49"/>
      <c r="PGP123" s="49"/>
      <c r="PGQ123" s="49"/>
      <c r="PGR123" s="49"/>
      <c r="PGS123" s="49"/>
      <c r="PGT123" s="49"/>
      <c r="PGU123" s="49"/>
      <c r="PGV123" s="49"/>
      <c r="PGW123" s="49"/>
      <c r="PGX123" s="49"/>
      <c r="PGY123" s="49"/>
      <c r="PGZ123" s="49"/>
      <c r="PHA123" s="49"/>
      <c r="PHB123" s="49"/>
      <c r="PHC123" s="49"/>
      <c r="PHD123" s="49"/>
      <c r="PHE123" s="49"/>
      <c r="PHF123" s="49"/>
      <c r="PHG123" s="49"/>
      <c r="PHH123" s="49"/>
      <c r="PHI123" s="49"/>
      <c r="PHJ123" s="49"/>
      <c r="PHK123" s="49"/>
      <c r="PHL123" s="49"/>
      <c r="PHM123" s="49"/>
      <c r="PHN123" s="49"/>
      <c r="PHO123" s="49"/>
      <c r="PHP123" s="49"/>
      <c r="PHQ123" s="49"/>
      <c r="PHR123" s="49"/>
      <c r="PHS123" s="49"/>
      <c r="PHT123" s="49"/>
      <c r="PHU123" s="49"/>
      <c r="PHV123" s="49"/>
      <c r="PHW123" s="49"/>
      <c r="PHX123" s="49"/>
      <c r="PHY123" s="49"/>
      <c r="PHZ123" s="49"/>
      <c r="PIA123" s="49"/>
      <c r="PIB123" s="49"/>
      <c r="PIC123" s="49"/>
      <c r="PID123" s="49"/>
      <c r="PIE123" s="49"/>
      <c r="PIF123" s="49"/>
      <c r="PIG123" s="49"/>
      <c r="PIH123" s="49"/>
      <c r="PII123" s="49"/>
      <c r="PIJ123" s="49"/>
      <c r="PIK123" s="49"/>
      <c r="PIL123" s="49"/>
      <c r="PIM123" s="49"/>
      <c r="PIN123" s="49"/>
      <c r="PIO123" s="49"/>
      <c r="PIP123" s="49"/>
      <c r="PIQ123" s="49"/>
      <c r="PIR123" s="49"/>
      <c r="PIS123" s="49"/>
      <c r="PIT123" s="49"/>
      <c r="PIU123" s="49"/>
      <c r="PIV123" s="49"/>
      <c r="PIW123" s="49"/>
      <c r="PIX123" s="49"/>
      <c r="PIY123" s="49"/>
      <c r="PIZ123" s="49"/>
      <c r="PJA123" s="49"/>
      <c r="PJB123" s="49"/>
      <c r="PJC123" s="49"/>
      <c r="PJD123" s="49"/>
      <c r="PJE123" s="49"/>
      <c r="PJF123" s="49"/>
      <c r="PJG123" s="49"/>
      <c r="PJH123" s="49"/>
      <c r="PJI123" s="49"/>
      <c r="PJJ123" s="49"/>
      <c r="PJK123" s="49"/>
      <c r="PJL123" s="49"/>
      <c r="PJM123" s="49"/>
      <c r="PJN123" s="49"/>
      <c r="PJO123" s="49"/>
      <c r="PJP123" s="49"/>
      <c r="PJQ123" s="49"/>
      <c r="PJR123" s="49"/>
      <c r="PJS123" s="49"/>
      <c r="PJT123" s="49"/>
      <c r="PJU123" s="49"/>
      <c r="PJV123" s="49"/>
      <c r="PJW123" s="49"/>
      <c r="PJX123" s="49"/>
      <c r="PJY123" s="49"/>
      <c r="PJZ123" s="49"/>
      <c r="PKA123" s="49"/>
      <c r="PKB123" s="49"/>
      <c r="PKC123" s="49"/>
      <c r="PKD123" s="49"/>
      <c r="PKE123" s="49"/>
      <c r="PKF123" s="49"/>
      <c r="PKG123" s="49"/>
      <c r="PKH123" s="49"/>
      <c r="PKI123" s="49"/>
      <c r="PKJ123" s="49"/>
      <c r="PKK123" s="49"/>
      <c r="PKL123" s="49"/>
      <c r="PKM123" s="49"/>
      <c r="PKN123" s="49"/>
      <c r="PKO123" s="49"/>
      <c r="PKP123" s="49"/>
      <c r="PKQ123" s="49"/>
      <c r="PKR123" s="49"/>
      <c r="PKS123" s="49"/>
      <c r="PKT123" s="49"/>
      <c r="PKU123" s="49"/>
      <c r="PKV123" s="49"/>
      <c r="PKW123" s="49"/>
      <c r="PKX123" s="49"/>
      <c r="PKY123" s="49"/>
      <c r="PKZ123" s="49"/>
      <c r="PLA123" s="49"/>
      <c r="PLB123" s="49"/>
      <c r="PLC123" s="49"/>
      <c r="PLD123" s="49"/>
      <c r="PLE123" s="49"/>
      <c r="PLF123" s="49"/>
      <c r="PLG123" s="49"/>
      <c r="PLH123" s="49"/>
      <c r="PLI123" s="49"/>
      <c r="PLJ123" s="49"/>
      <c r="PLK123" s="49"/>
      <c r="PLL123" s="49"/>
      <c r="PLM123" s="49"/>
      <c r="PLN123" s="49"/>
      <c r="PLO123" s="49"/>
      <c r="PLP123" s="49"/>
      <c r="PLQ123" s="49"/>
      <c r="PLR123" s="49"/>
      <c r="PLS123" s="49"/>
      <c r="PLT123" s="49"/>
      <c r="PLU123" s="49"/>
      <c r="PLV123" s="49"/>
      <c r="PLW123" s="49"/>
      <c r="PLX123" s="49"/>
      <c r="PLY123" s="49"/>
      <c r="PLZ123" s="49"/>
      <c r="PMA123" s="49"/>
      <c r="PMB123" s="49"/>
      <c r="PMC123" s="49"/>
      <c r="PMD123" s="49"/>
      <c r="PME123" s="49"/>
      <c r="PMF123" s="49"/>
      <c r="PMG123" s="49"/>
      <c r="PMH123" s="49"/>
      <c r="PMI123" s="49"/>
      <c r="PMJ123" s="49"/>
      <c r="PMK123" s="49"/>
      <c r="PML123" s="49"/>
      <c r="PMM123" s="49"/>
      <c r="PMN123" s="49"/>
      <c r="PMO123" s="49"/>
      <c r="PMP123" s="49"/>
      <c r="PMQ123" s="49"/>
      <c r="PMR123" s="49"/>
      <c r="PMS123" s="49"/>
      <c r="PMT123" s="49"/>
      <c r="PMU123" s="49"/>
      <c r="PMV123" s="49"/>
      <c r="PMW123" s="49"/>
      <c r="PMX123" s="49"/>
      <c r="PMY123" s="49"/>
      <c r="PMZ123" s="49"/>
      <c r="PNA123" s="49"/>
      <c r="PNB123" s="49"/>
      <c r="PNC123" s="49"/>
      <c r="PND123" s="49"/>
      <c r="PNE123" s="49"/>
      <c r="PNF123" s="49"/>
      <c r="PNG123" s="49"/>
      <c r="PNH123" s="49"/>
      <c r="PNI123" s="49"/>
      <c r="PNJ123" s="49"/>
      <c r="PNK123" s="49"/>
      <c r="PNL123" s="49"/>
      <c r="PNM123" s="49"/>
      <c r="PNN123" s="49"/>
      <c r="PNO123" s="49"/>
      <c r="PNP123" s="49"/>
      <c r="PNQ123" s="49"/>
      <c r="PNR123" s="49"/>
      <c r="PNS123" s="49"/>
      <c r="PNT123" s="49"/>
      <c r="PNU123" s="49"/>
      <c r="PNV123" s="49"/>
      <c r="PNW123" s="49"/>
      <c r="PNX123" s="49"/>
      <c r="PNY123" s="49"/>
      <c r="PNZ123" s="49"/>
      <c r="POA123" s="49"/>
      <c r="POB123" s="49"/>
      <c r="POC123" s="49"/>
      <c r="POD123" s="49"/>
      <c r="POE123" s="49"/>
      <c r="POF123" s="49"/>
      <c r="POG123" s="49"/>
      <c r="POH123" s="49"/>
      <c r="POI123" s="49"/>
      <c r="POJ123" s="49"/>
      <c r="POK123" s="49"/>
      <c r="POL123" s="49"/>
      <c r="POM123" s="49"/>
      <c r="PON123" s="49"/>
      <c r="POO123" s="49"/>
      <c r="POP123" s="49"/>
      <c r="POQ123" s="49"/>
      <c r="POR123" s="49"/>
      <c r="POS123" s="49"/>
      <c r="POT123" s="49"/>
      <c r="POU123" s="49"/>
      <c r="POV123" s="49"/>
      <c r="POW123" s="49"/>
      <c r="POX123" s="49"/>
      <c r="POY123" s="49"/>
      <c r="POZ123" s="49"/>
      <c r="PPA123" s="49"/>
      <c r="PPB123" s="49"/>
      <c r="PPC123" s="49"/>
      <c r="PPD123" s="49"/>
      <c r="PPE123" s="49"/>
      <c r="PPF123" s="49"/>
      <c r="PPG123" s="49"/>
      <c r="PPH123" s="49"/>
      <c r="PPI123" s="49"/>
      <c r="PPJ123" s="49"/>
      <c r="PPK123" s="49"/>
      <c r="PPL123" s="49"/>
      <c r="PPM123" s="49"/>
      <c r="PPN123" s="49"/>
      <c r="PPO123" s="49"/>
      <c r="PPP123" s="49"/>
      <c r="PPQ123" s="49"/>
      <c r="PPR123" s="49"/>
      <c r="PPS123" s="49"/>
      <c r="PPT123" s="49"/>
      <c r="PPU123" s="49"/>
      <c r="PPV123" s="49"/>
      <c r="PPW123" s="49"/>
      <c r="PPX123" s="49"/>
      <c r="PPY123" s="49"/>
      <c r="PPZ123" s="49"/>
      <c r="PQA123" s="49"/>
      <c r="PQB123" s="49"/>
      <c r="PQC123" s="49"/>
      <c r="PQD123" s="49"/>
      <c r="PQE123" s="49"/>
      <c r="PQF123" s="49"/>
      <c r="PQG123" s="49"/>
      <c r="PQH123" s="49"/>
      <c r="PQI123" s="49"/>
      <c r="PQJ123" s="49"/>
      <c r="PQK123" s="49"/>
      <c r="PQL123" s="49"/>
      <c r="PQM123" s="49"/>
      <c r="PQN123" s="49"/>
      <c r="PQO123" s="49"/>
      <c r="PQP123" s="49"/>
      <c r="PQQ123" s="49"/>
      <c r="PQR123" s="49"/>
      <c r="PQS123" s="49"/>
      <c r="PQT123" s="49"/>
      <c r="PQU123" s="49"/>
      <c r="PQV123" s="49"/>
      <c r="PQW123" s="49"/>
      <c r="PQX123" s="49"/>
      <c r="PQY123" s="49"/>
      <c r="PQZ123" s="49"/>
      <c r="PRA123" s="49"/>
      <c r="PRB123" s="49"/>
      <c r="PRC123" s="49"/>
      <c r="PRD123" s="49"/>
      <c r="PRE123" s="49"/>
      <c r="PRF123" s="49"/>
      <c r="PRG123" s="49"/>
      <c r="PRH123" s="49"/>
      <c r="PRI123" s="49"/>
      <c r="PRJ123" s="49"/>
      <c r="PRK123" s="49"/>
      <c r="PRL123" s="49"/>
      <c r="PRM123" s="49"/>
      <c r="PRN123" s="49"/>
      <c r="PRO123" s="49"/>
      <c r="PRP123" s="49"/>
      <c r="PRQ123" s="49"/>
      <c r="PRR123" s="49"/>
      <c r="PRS123" s="49"/>
      <c r="PRT123" s="49"/>
      <c r="PRU123" s="49"/>
      <c r="PRV123" s="49"/>
      <c r="PRW123" s="49"/>
      <c r="PRX123" s="49"/>
      <c r="PRY123" s="49"/>
      <c r="PRZ123" s="49"/>
      <c r="PSA123" s="49"/>
      <c r="PSB123" s="49"/>
      <c r="PSC123" s="49"/>
      <c r="PSD123" s="49"/>
      <c r="PSE123" s="49"/>
      <c r="PSF123" s="49"/>
      <c r="PSG123" s="49"/>
      <c r="PSH123" s="49"/>
      <c r="PSI123" s="49"/>
      <c r="PSJ123" s="49"/>
      <c r="PSK123" s="49"/>
      <c r="PSL123" s="49"/>
      <c r="PSM123" s="49"/>
      <c r="PSN123" s="49"/>
      <c r="PSO123" s="49"/>
      <c r="PSP123" s="49"/>
      <c r="PSQ123" s="49"/>
      <c r="PSR123" s="49"/>
      <c r="PSS123" s="49"/>
      <c r="PST123" s="49"/>
      <c r="PSU123" s="49"/>
      <c r="PSV123" s="49"/>
      <c r="PSW123" s="49"/>
      <c r="PSX123" s="49"/>
      <c r="PSY123" s="49"/>
      <c r="PSZ123" s="49"/>
      <c r="PTA123" s="49"/>
      <c r="PTB123" s="49"/>
      <c r="PTC123" s="49"/>
      <c r="PTD123" s="49"/>
      <c r="PTE123" s="49"/>
      <c r="PTF123" s="49"/>
      <c r="PTG123" s="49"/>
      <c r="PTH123" s="49"/>
      <c r="PTI123" s="49"/>
      <c r="PTJ123" s="49"/>
      <c r="PTK123" s="49"/>
      <c r="PTL123" s="49"/>
      <c r="PTM123" s="49"/>
      <c r="PTN123" s="49"/>
      <c r="PTO123" s="49"/>
      <c r="PTP123" s="49"/>
      <c r="PTQ123" s="49"/>
      <c r="PTR123" s="49"/>
      <c r="PTS123" s="49"/>
      <c r="PTT123" s="49"/>
      <c r="PTU123" s="49"/>
      <c r="PTV123" s="49"/>
      <c r="PTW123" s="49"/>
      <c r="PTX123" s="49"/>
      <c r="PTY123" s="49"/>
      <c r="PTZ123" s="49"/>
      <c r="PUA123" s="49"/>
      <c r="PUB123" s="49"/>
      <c r="PUC123" s="49"/>
      <c r="PUD123" s="49"/>
      <c r="PUE123" s="49"/>
      <c r="PUF123" s="49"/>
      <c r="PUG123" s="49"/>
      <c r="PUH123" s="49"/>
      <c r="PUI123" s="49"/>
      <c r="PUJ123" s="49"/>
      <c r="PUK123" s="49"/>
      <c r="PUL123" s="49"/>
      <c r="PUM123" s="49"/>
      <c r="PUN123" s="49"/>
      <c r="PUO123" s="49"/>
      <c r="PUP123" s="49"/>
      <c r="PUQ123" s="49"/>
      <c r="PUR123" s="49"/>
      <c r="PUS123" s="49"/>
      <c r="PUT123" s="49"/>
      <c r="PUU123" s="49"/>
      <c r="PUV123" s="49"/>
      <c r="PUW123" s="49"/>
      <c r="PUX123" s="49"/>
      <c r="PUY123" s="49"/>
      <c r="PUZ123" s="49"/>
      <c r="PVA123" s="49"/>
      <c r="PVB123" s="49"/>
      <c r="PVC123" s="49"/>
      <c r="PVD123" s="49"/>
      <c r="PVE123" s="49"/>
      <c r="PVF123" s="49"/>
      <c r="PVG123" s="49"/>
      <c r="PVH123" s="49"/>
      <c r="PVI123" s="49"/>
      <c r="PVJ123" s="49"/>
      <c r="PVK123" s="49"/>
      <c r="PVL123" s="49"/>
      <c r="PVM123" s="49"/>
      <c r="PVN123" s="49"/>
      <c r="PVO123" s="49"/>
      <c r="PVP123" s="49"/>
      <c r="PVQ123" s="49"/>
      <c r="PVR123" s="49"/>
      <c r="PVS123" s="49"/>
      <c r="PVT123" s="49"/>
      <c r="PVU123" s="49"/>
      <c r="PVV123" s="49"/>
      <c r="PVW123" s="49"/>
      <c r="PVX123" s="49"/>
      <c r="PVY123" s="49"/>
      <c r="PVZ123" s="49"/>
      <c r="PWA123" s="49"/>
      <c r="PWB123" s="49"/>
      <c r="PWC123" s="49"/>
      <c r="PWD123" s="49"/>
      <c r="PWE123" s="49"/>
      <c r="PWF123" s="49"/>
      <c r="PWG123" s="49"/>
      <c r="PWH123" s="49"/>
      <c r="PWI123" s="49"/>
      <c r="PWJ123" s="49"/>
      <c r="PWK123" s="49"/>
      <c r="PWL123" s="49"/>
      <c r="PWM123" s="49"/>
      <c r="PWN123" s="49"/>
      <c r="PWO123" s="49"/>
      <c r="PWP123" s="49"/>
      <c r="PWQ123" s="49"/>
      <c r="PWR123" s="49"/>
      <c r="PWS123" s="49"/>
      <c r="PWT123" s="49"/>
      <c r="PWU123" s="49"/>
      <c r="PWV123" s="49"/>
      <c r="PWW123" s="49"/>
      <c r="PWX123" s="49"/>
      <c r="PWY123" s="49"/>
      <c r="PWZ123" s="49"/>
      <c r="PXA123" s="49"/>
      <c r="PXB123" s="49"/>
      <c r="PXC123" s="49"/>
      <c r="PXD123" s="49"/>
      <c r="PXE123" s="49"/>
      <c r="PXF123" s="49"/>
      <c r="PXG123" s="49"/>
      <c r="PXH123" s="49"/>
      <c r="PXI123" s="49"/>
      <c r="PXJ123" s="49"/>
      <c r="PXK123" s="49"/>
      <c r="PXL123" s="49"/>
      <c r="PXM123" s="49"/>
      <c r="PXN123" s="49"/>
      <c r="PXO123" s="49"/>
      <c r="PXP123" s="49"/>
      <c r="PXQ123" s="49"/>
      <c r="PXR123" s="49"/>
      <c r="PXS123" s="49"/>
      <c r="PXT123" s="49"/>
      <c r="PXU123" s="49"/>
      <c r="PXV123" s="49"/>
      <c r="PXW123" s="49"/>
      <c r="PXX123" s="49"/>
      <c r="PXY123" s="49"/>
      <c r="PXZ123" s="49"/>
      <c r="PYA123" s="49"/>
      <c r="PYB123" s="49"/>
      <c r="PYC123" s="49"/>
      <c r="PYD123" s="49"/>
      <c r="PYE123" s="49"/>
      <c r="PYF123" s="49"/>
      <c r="PYG123" s="49"/>
      <c r="PYH123" s="49"/>
      <c r="PYI123" s="49"/>
      <c r="PYJ123" s="49"/>
      <c r="PYK123" s="49"/>
      <c r="PYL123" s="49"/>
      <c r="PYM123" s="49"/>
      <c r="PYN123" s="49"/>
      <c r="PYO123" s="49"/>
      <c r="PYP123" s="49"/>
      <c r="PYQ123" s="49"/>
      <c r="PYR123" s="49"/>
      <c r="PYS123" s="49"/>
      <c r="PYT123" s="49"/>
      <c r="PYU123" s="49"/>
      <c r="PYV123" s="49"/>
      <c r="PYW123" s="49"/>
      <c r="PYX123" s="49"/>
      <c r="PYY123" s="49"/>
      <c r="PYZ123" s="49"/>
      <c r="PZA123" s="49"/>
      <c r="PZB123" s="49"/>
      <c r="PZC123" s="49"/>
      <c r="PZD123" s="49"/>
      <c r="PZE123" s="49"/>
      <c r="PZF123" s="49"/>
      <c r="PZG123" s="49"/>
      <c r="PZH123" s="49"/>
      <c r="PZI123" s="49"/>
      <c r="PZJ123" s="49"/>
      <c r="PZK123" s="49"/>
      <c r="PZL123" s="49"/>
      <c r="PZM123" s="49"/>
      <c r="PZN123" s="49"/>
      <c r="PZO123" s="49"/>
      <c r="PZP123" s="49"/>
      <c r="PZQ123" s="49"/>
      <c r="PZR123" s="49"/>
      <c r="PZS123" s="49"/>
      <c r="PZT123" s="49"/>
      <c r="PZU123" s="49"/>
      <c r="PZV123" s="49"/>
      <c r="PZW123" s="49"/>
      <c r="PZX123" s="49"/>
      <c r="PZY123" s="49"/>
      <c r="PZZ123" s="49"/>
      <c r="QAA123" s="49"/>
      <c r="QAB123" s="49"/>
      <c r="QAC123" s="49"/>
      <c r="QAD123" s="49"/>
      <c r="QAE123" s="49"/>
      <c r="QAF123" s="49"/>
      <c r="QAG123" s="49"/>
      <c r="QAH123" s="49"/>
      <c r="QAI123" s="49"/>
      <c r="QAJ123" s="49"/>
      <c r="QAK123" s="49"/>
      <c r="QAL123" s="49"/>
      <c r="QAM123" s="49"/>
      <c r="QAN123" s="49"/>
      <c r="QAO123" s="49"/>
      <c r="QAP123" s="49"/>
      <c r="QAQ123" s="49"/>
      <c r="QAR123" s="49"/>
      <c r="QAS123" s="49"/>
      <c r="QAT123" s="49"/>
      <c r="QAU123" s="49"/>
      <c r="QAV123" s="49"/>
      <c r="QAW123" s="49"/>
      <c r="QAX123" s="49"/>
      <c r="QAY123" s="49"/>
      <c r="QAZ123" s="49"/>
      <c r="QBA123" s="49"/>
      <c r="QBB123" s="49"/>
      <c r="QBC123" s="49"/>
      <c r="QBD123" s="49"/>
      <c r="QBE123" s="49"/>
      <c r="QBF123" s="49"/>
      <c r="QBG123" s="49"/>
      <c r="QBH123" s="49"/>
      <c r="QBI123" s="49"/>
      <c r="QBJ123" s="49"/>
      <c r="QBK123" s="49"/>
      <c r="QBL123" s="49"/>
      <c r="QBM123" s="49"/>
      <c r="QBN123" s="49"/>
      <c r="QBO123" s="49"/>
      <c r="QBP123" s="49"/>
      <c r="QBQ123" s="49"/>
      <c r="QBR123" s="49"/>
      <c r="QBS123" s="49"/>
      <c r="QBT123" s="49"/>
      <c r="QBU123" s="49"/>
      <c r="QBV123" s="49"/>
      <c r="QBW123" s="49"/>
      <c r="QBX123" s="49"/>
      <c r="QBY123" s="49"/>
      <c r="QBZ123" s="49"/>
      <c r="QCA123" s="49"/>
      <c r="QCB123" s="49"/>
      <c r="QCC123" s="49"/>
      <c r="QCD123" s="49"/>
      <c r="QCE123" s="49"/>
      <c r="QCF123" s="49"/>
      <c r="QCG123" s="49"/>
      <c r="QCH123" s="49"/>
      <c r="QCI123" s="49"/>
      <c r="QCJ123" s="49"/>
      <c r="QCK123" s="49"/>
      <c r="QCL123" s="49"/>
      <c r="QCM123" s="49"/>
      <c r="QCN123" s="49"/>
      <c r="QCO123" s="49"/>
      <c r="QCP123" s="49"/>
      <c r="QCQ123" s="49"/>
      <c r="QCR123" s="49"/>
      <c r="QCS123" s="49"/>
      <c r="QCT123" s="49"/>
      <c r="QCU123" s="49"/>
      <c r="QCV123" s="49"/>
      <c r="QCW123" s="49"/>
      <c r="QCX123" s="49"/>
      <c r="QCY123" s="49"/>
      <c r="QCZ123" s="49"/>
      <c r="QDA123" s="49"/>
      <c r="QDB123" s="49"/>
      <c r="QDC123" s="49"/>
      <c r="QDD123" s="49"/>
      <c r="QDE123" s="49"/>
      <c r="QDF123" s="49"/>
      <c r="QDG123" s="49"/>
      <c r="QDH123" s="49"/>
      <c r="QDI123" s="49"/>
      <c r="QDJ123" s="49"/>
      <c r="QDK123" s="49"/>
      <c r="QDL123" s="49"/>
      <c r="QDM123" s="49"/>
      <c r="QDN123" s="49"/>
      <c r="QDO123" s="49"/>
      <c r="QDP123" s="49"/>
      <c r="QDQ123" s="49"/>
      <c r="QDR123" s="49"/>
      <c r="QDS123" s="49"/>
      <c r="QDT123" s="49"/>
      <c r="QDU123" s="49"/>
      <c r="QDV123" s="49"/>
      <c r="QDW123" s="49"/>
      <c r="QDX123" s="49"/>
      <c r="QDY123" s="49"/>
      <c r="QDZ123" s="49"/>
      <c r="QEA123" s="49"/>
      <c r="QEB123" s="49"/>
      <c r="QEC123" s="49"/>
      <c r="QED123" s="49"/>
      <c r="QEE123" s="49"/>
      <c r="QEF123" s="49"/>
      <c r="QEG123" s="49"/>
      <c r="QEH123" s="49"/>
      <c r="QEI123" s="49"/>
      <c r="QEJ123" s="49"/>
      <c r="QEK123" s="49"/>
      <c r="QEL123" s="49"/>
      <c r="QEM123" s="49"/>
      <c r="QEN123" s="49"/>
      <c r="QEO123" s="49"/>
      <c r="QEP123" s="49"/>
      <c r="QEQ123" s="49"/>
      <c r="QER123" s="49"/>
      <c r="QES123" s="49"/>
      <c r="QET123" s="49"/>
      <c r="QEU123" s="49"/>
      <c r="QEV123" s="49"/>
      <c r="QEW123" s="49"/>
      <c r="QEX123" s="49"/>
      <c r="QEY123" s="49"/>
      <c r="QEZ123" s="49"/>
      <c r="QFA123" s="49"/>
      <c r="QFB123" s="49"/>
      <c r="QFC123" s="49"/>
      <c r="QFD123" s="49"/>
      <c r="QFE123" s="49"/>
      <c r="QFF123" s="49"/>
      <c r="QFG123" s="49"/>
      <c r="QFH123" s="49"/>
      <c r="QFI123" s="49"/>
      <c r="QFJ123" s="49"/>
      <c r="QFK123" s="49"/>
      <c r="QFL123" s="49"/>
      <c r="QFM123" s="49"/>
      <c r="QFN123" s="49"/>
      <c r="QFO123" s="49"/>
      <c r="QFP123" s="49"/>
      <c r="QFQ123" s="49"/>
      <c r="QFR123" s="49"/>
      <c r="QFS123" s="49"/>
      <c r="QFT123" s="49"/>
      <c r="QFU123" s="49"/>
      <c r="QFV123" s="49"/>
      <c r="QFW123" s="49"/>
      <c r="QFX123" s="49"/>
      <c r="QFY123" s="49"/>
      <c r="QFZ123" s="49"/>
      <c r="QGA123" s="49"/>
      <c r="QGB123" s="49"/>
      <c r="QGC123" s="49"/>
      <c r="QGD123" s="49"/>
      <c r="QGE123" s="49"/>
      <c r="QGF123" s="49"/>
      <c r="QGG123" s="49"/>
      <c r="QGH123" s="49"/>
      <c r="QGI123" s="49"/>
      <c r="QGJ123" s="49"/>
      <c r="QGK123" s="49"/>
      <c r="QGL123" s="49"/>
      <c r="QGM123" s="49"/>
      <c r="QGN123" s="49"/>
      <c r="QGO123" s="49"/>
      <c r="QGP123" s="49"/>
      <c r="QGQ123" s="49"/>
      <c r="QGR123" s="49"/>
      <c r="QGS123" s="49"/>
      <c r="QGT123" s="49"/>
      <c r="QGU123" s="49"/>
      <c r="QGV123" s="49"/>
      <c r="QGW123" s="49"/>
      <c r="QGX123" s="49"/>
      <c r="QGY123" s="49"/>
      <c r="QGZ123" s="49"/>
      <c r="QHA123" s="49"/>
      <c r="QHB123" s="49"/>
      <c r="QHC123" s="49"/>
      <c r="QHD123" s="49"/>
      <c r="QHE123" s="49"/>
      <c r="QHF123" s="49"/>
      <c r="QHG123" s="49"/>
      <c r="QHH123" s="49"/>
      <c r="QHI123" s="49"/>
      <c r="QHJ123" s="49"/>
      <c r="QHK123" s="49"/>
      <c r="QHL123" s="49"/>
      <c r="QHM123" s="49"/>
      <c r="QHN123" s="49"/>
      <c r="QHO123" s="49"/>
      <c r="QHP123" s="49"/>
      <c r="QHQ123" s="49"/>
      <c r="QHR123" s="49"/>
      <c r="QHS123" s="49"/>
      <c r="QHT123" s="49"/>
      <c r="QHU123" s="49"/>
      <c r="QHV123" s="49"/>
      <c r="QHW123" s="49"/>
      <c r="QHX123" s="49"/>
      <c r="QHY123" s="49"/>
      <c r="QHZ123" s="49"/>
      <c r="QIA123" s="49"/>
      <c r="QIB123" s="49"/>
      <c r="QIC123" s="49"/>
      <c r="QID123" s="49"/>
      <c r="QIE123" s="49"/>
      <c r="QIF123" s="49"/>
      <c r="QIG123" s="49"/>
      <c r="QIH123" s="49"/>
      <c r="QII123" s="49"/>
      <c r="QIJ123" s="49"/>
      <c r="QIK123" s="49"/>
      <c r="QIL123" s="49"/>
      <c r="QIM123" s="49"/>
      <c r="QIN123" s="49"/>
      <c r="QIO123" s="49"/>
      <c r="QIP123" s="49"/>
      <c r="QIQ123" s="49"/>
      <c r="QIR123" s="49"/>
      <c r="QIS123" s="49"/>
      <c r="QIT123" s="49"/>
      <c r="QIU123" s="49"/>
      <c r="QIV123" s="49"/>
      <c r="QIW123" s="49"/>
      <c r="QIX123" s="49"/>
      <c r="QIY123" s="49"/>
      <c r="QIZ123" s="49"/>
      <c r="QJA123" s="49"/>
      <c r="QJB123" s="49"/>
      <c r="QJC123" s="49"/>
      <c r="QJD123" s="49"/>
      <c r="QJE123" s="49"/>
      <c r="QJF123" s="49"/>
      <c r="QJG123" s="49"/>
      <c r="QJH123" s="49"/>
      <c r="QJI123" s="49"/>
      <c r="QJJ123" s="49"/>
      <c r="QJK123" s="49"/>
      <c r="QJL123" s="49"/>
      <c r="QJM123" s="49"/>
      <c r="QJN123" s="49"/>
      <c r="QJO123" s="49"/>
      <c r="QJP123" s="49"/>
      <c r="QJQ123" s="49"/>
      <c r="QJR123" s="49"/>
      <c r="QJS123" s="49"/>
      <c r="QJT123" s="49"/>
      <c r="QJU123" s="49"/>
      <c r="QJV123" s="49"/>
      <c r="QJW123" s="49"/>
      <c r="QJX123" s="49"/>
      <c r="QJY123" s="49"/>
      <c r="QJZ123" s="49"/>
      <c r="QKA123" s="49"/>
      <c r="QKB123" s="49"/>
      <c r="QKC123" s="49"/>
      <c r="QKD123" s="49"/>
      <c r="QKE123" s="49"/>
      <c r="QKF123" s="49"/>
      <c r="QKG123" s="49"/>
      <c r="QKH123" s="49"/>
      <c r="QKI123" s="49"/>
      <c r="QKJ123" s="49"/>
      <c r="QKK123" s="49"/>
      <c r="QKL123" s="49"/>
      <c r="QKM123" s="49"/>
      <c r="QKN123" s="49"/>
      <c r="QKO123" s="49"/>
      <c r="QKP123" s="49"/>
      <c r="QKQ123" s="49"/>
      <c r="QKR123" s="49"/>
      <c r="QKS123" s="49"/>
      <c r="QKT123" s="49"/>
      <c r="QKU123" s="49"/>
      <c r="QKV123" s="49"/>
      <c r="QKW123" s="49"/>
      <c r="QKX123" s="49"/>
      <c r="QKY123" s="49"/>
      <c r="QKZ123" s="49"/>
      <c r="QLA123" s="49"/>
      <c r="QLB123" s="49"/>
      <c r="QLC123" s="49"/>
      <c r="QLD123" s="49"/>
      <c r="QLE123" s="49"/>
      <c r="QLF123" s="49"/>
      <c r="QLG123" s="49"/>
      <c r="QLH123" s="49"/>
      <c r="QLI123" s="49"/>
      <c r="QLJ123" s="49"/>
      <c r="QLK123" s="49"/>
      <c r="QLL123" s="49"/>
      <c r="QLM123" s="49"/>
      <c r="QLN123" s="49"/>
      <c r="QLO123" s="49"/>
      <c r="QLP123" s="49"/>
      <c r="QLQ123" s="49"/>
      <c r="QLR123" s="49"/>
      <c r="QLS123" s="49"/>
      <c r="QLT123" s="49"/>
      <c r="QLU123" s="49"/>
      <c r="QLV123" s="49"/>
      <c r="QLW123" s="49"/>
      <c r="QLX123" s="49"/>
      <c r="QLY123" s="49"/>
      <c r="QLZ123" s="49"/>
      <c r="QMA123" s="49"/>
      <c r="QMB123" s="49"/>
      <c r="QMC123" s="49"/>
      <c r="QMD123" s="49"/>
      <c r="QME123" s="49"/>
      <c r="QMF123" s="49"/>
      <c r="QMG123" s="49"/>
      <c r="QMH123" s="49"/>
      <c r="QMI123" s="49"/>
      <c r="QMJ123" s="49"/>
      <c r="QMK123" s="49"/>
      <c r="QML123" s="49"/>
      <c r="QMM123" s="49"/>
      <c r="QMN123" s="49"/>
      <c r="QMO123" s="49"/>
      <c r="QMP123" s="49"/>
      <c r="QMQ123" s="49"/>
      <c r="QMR123" s="49"/>
      <c r="QMS123" s="49"/>
      <c r="QMT123" s="49"/>
      <c r="QMU123" s="49"/>
      <c r="QMV123" s="49"/>
      <c r="QMW123" s="49"/>
      <c r="QMX123" s="49"/>
      <c r="QMY123" s="49"/>
      <c r="QMZ123" s="49"/>
      <c r="QNA123" s="49"/>
      <c r="QNB123" s="49"/>
      <c r="QNC123" s="49"/>
      <c r="QND123" s="49"/>
      <c r="QNE123" s="49"/>
      <c r="QNF123" s="49"/>
      <c r="QNG123" s="49"/>
      <c r="QNH123" s="49"/>
      <c r="QNI123" s="49"/>
      <c r="QNJ123" s="49"/>
      <c r="QNK123" s="49"/>
      <c r="QNL123" s="49"/>
      <c r="QNM123" s="49"/>
      <c r="QNN123" s="49"/>
      <c r="QNO123" s="49"/>
      <c r="QNP123" s="49"/>
      <c r="QNQ123" s="49"/>
      <c r="QNR123" s="49"/>
      <c r="QNS123" s="49"/>
      <c r="QNT123" s="49"/>
      <c r="QNU123" s="49"/>
      <c r="QNV123" s="49"/>
      <c r="QNW123" s="49"/>
      <c r="QNX123" s="49"/>
      <c r="QNY123" s="49"/>
      <c r="QNZ123" s="49"/>
      <c r="QOA123" s="49"/>
      <c r="QOB123" s="49"/>
      <c r="QOC123" s="49"/>
      <c r="QOD123" s="49"/>
      <c r="QOE123" s="49"/>
      <c r="QOF123" s="49"/>
      <c r="QOG123" s="49"/>
      <c r="QOH123" s="49"/>
      <c r="QOI123" s="49"/>
      <c r="QOJ123" s="49"/>
      <c r="QOK123" s="49"/>
      <c r="QOL123" s="49"/>
      <c r="QOM123" s="49"/>
      <c r="QON123" s="49"/>
      <c r="QOO123" s="49"/>
      <c r="QOP123" s="49"/>
      <c r="QOQ123" s="49"/>
      <c r="QOR123" s="49"/>
      <c r="QOS123" s="49"/>
      <c r="QOT123" s="49"/>
      <c r="QOU123" s="49"/>
      <c r="QOV123" s="49"/>
      <c r="QOW123" s="49"/>
      <c r="QOX123" s="49"/>
      <c r="QOY123" s="49"/>
      <c r="QOZ123" s="49"/>
      <c r="QPA123" s="49"/>
      <c r="QPB123" s="49"/>
      <c r="QPC123" s="49"/>
      <c r="QPD123" s="49"/>
      <c r="QPE123" s="49"/>
      <c r="QPF123" s="49"/>
      <c r="QPG123" s="49"/>
      <c r="QPH123" s="49"/>
      <c r="QPI123" s="49"/>
      <c r="QPJ123" s="49"/>
      <c r="QPK123" s="49"/>
      <c r="QPL123" s="49"/>
      <c r="QPM123" s="49"/>
      <c r="QPN123" s="49"/>
      <c r="QPO123" s="49"/>
      <c r="QPP123" s="49"/>
      <c r="QPQ123" s="49"/>
      <c r="QPR123" s="49"/>
      <c r="QPS123" s="49"/>
      <c r="QPT123" s="49"/>
      <c r="QPU123" s="49"/>
      <c r="QPV123" s="49"/>
      <c r="QPW123" s="49"/>
      <c r="QPX123" s="49"/>
      <c r="QPY123" s="49"/>
      <c r="QPZ123" s="49"/>
      <c r="QQA123" s="49"/>
      <c r="QQB123" s="49"/>
      <c r="QQC123" s="49"/>
      <c r="QQD123" s="49"/>
      <c r="QQE123" s="49"/>
      <c r="QQF123" s="49"/>
      <c r="QQG123" s="49"/>
      <c r="QQH123" s="49"/>
      <c r="QQI123" s="49"/>
      <c r="QQJ123" s="49"/>
      <c r="QQK123" s="49"/>
      <c r="QQL123" s="49"/>
      <c r="QQM123" s="49"/>
      <c r="QQN123" s="49"/>
      <c r="QQO123" s="49"/>
      <c r="QQP123" s="49"/>
      <c r="QQQ123" s="49"/>
      <c r="QQR123" s="49"/>
      <c r="QQS123" s="49"/>
      <c r="QQT123" s="49"/>
      <c r="QQU123" s="49"/>
      <c r="QQV123" s="49"/>
      <c r="QQW123" s="49"/>
      <c r="QQX123" s="49"/>
      <c r="QQY123" s="49"/>
      <c r="QQZ123" s="49"/>
      <c r="QRA123" s="49"/>
      <c r="QRB123" s="49"/>
      <c r="QRC123" s="49"/>
      <c r="QRD123" s="49"/>
      <c r="QRE123" s="49"/>
      <c r="QRF123" s="49"/>
      <c r="QRG123" s="49"/>
      <c r="QRH123" s="49"/>
      <c r="QRI123" s="49"/>
      <c r="QRJ123" s="49"/>
      <c r="QRK123" s="49"/>
      <c r="QRL123" s="49"/>
      <c r="QRM123" s="49"/>
      <c r="QRN123" s="49"/>
      <c r="QRO123" s="49"/>
      <c r="QRP123" s="49"/>
      <c r="QRQ123" s="49"/>
      <c r="QRR123" s="49"/>
      <c r="QRS123" s="49"/>
      <c r="QRT123" s="49"/>
      <c r="QRU123" s="49"/>
      <c r="QRV123" s="49"/>
      <c r="QRW123" s="49"/>
      <c r="QRX123" s="49"/>
      <c r="QRY123" s="49"/>
      <c r="QRZ123" s="49"/>
      <c r="QSA123" s="49"/>
      <c r="QSB123" s="49"/>
      <c r="QSC123" s="49"/>
      <c r="QSD123" s="49"/>
      <c r="QSE123" s="49"/>
      <c r="QSF123" s="49"/>
      <c r="QSG123" s="49"/>
      <c r="QSH123" s="49"/>
      <c r="QSI123" s="49"/>
      <c r="QSJ123" s="49"/>
      <c r="QSK123" s="49"/>
      <c r="QSL123" s="49"/>
      <c r="QSM123" s="49"/>
      <c r="QSN123" s="49"/>
      <c r="QSO123" s="49"/>
      <c r="QSP123" s="49"/>
      <c r="QSQ123" s="49"/>
      <c r="QSR123" s="49"/>
      <c r="QSS123" s="49"/>
      <c r="QST123" s="49"/>
      <c r="QSU123" s="49"/>
      <c r="QSV123" s="49"/>
      <c r="QSW123" s="49"/>
      <c r="QSX123" s="49"/>
      <c r="QSY123" s="49"/>
      <c r="QSZ123" s="49"/>
      <c r="QTA123" s="49"/>
      <c r="QTB123" s="49"/>
      <c r="QTC123" s="49"/>
      <c r="QTD123" s="49"/>
      <c r="QTE123" s="49"/>
      <c r="QTF123" s="49"/>
      <c r="QTG123" s="49"/>
      <c r="QTH123" s="49"/>
      <c r="QTI123" s="49"/>
      <c r="QTJ123" s="49"/>
      <c r="QTK123" s="49"/>
      <c r="QTL123" s="49"/>
      <c r="QTM123" s="49"/>
      <c r="QTN123" s="49"/>
      <c r="QTO123" s="49"/>
      <c r="QTP123" s="49"/>
      <c r="QTQ123" s="49"/>
      <c r="QTR123" s="49"/>
      <c r="QTS123" s="49"/>
      <c r="QTT123" s="49"/>
      <c r="QTU123" s="49"/>
      <c r="QTV123" s="49"/>
      <c r="QTW123" s="49"/>
      <c r="QTX123" s="49"/>
      <c r="QTY123" s="49"/>
      <c r="QTZ123" s="49"/>
      <c r="QUA123" s="49"/>
      <c r="QUB123" s="49"/>
      <c r="QUC123" s="49"/>
      <c r="QUD123" s="49"/>
      <c r="QUE123" s="49"/>
      <c r="QUF123" s="49"/>
      <c r="QUG123" s="49"/>
      <c r="QUH123" s="49"/>
      <c r="QUI123" s="49"/>
      <c r="QUJ123" s="49"/>
      <c r="QUK123" s="49"/>
      <c r="QUL123" s="49"/>
      <c r="QUM123" s="49"/>
      <c r="QUN123" s="49"/>
      <c r="QUO123" s="49"/>
      <c r="QUP123" s="49"/>
      <c r="QUQ123" s="49"/>
      <c r="QUR123" s="49"/>
      <c r="QUS123" s="49"/>
      <c r="QUT123" s="49"/>
      <c r="QUU123" s="49"/>
      <c r="QUV123" s="49"/>
      <c r="QUW123" s="49"/>
      <c r="QUX123" s="49"/>
      <c r="QUY123" s="49"/>
      <c r="QUZ123" s="49"/>
      <c r="QVA123" s="49"/>
      <c r="QVB123" s="49"/>
      <c r="QVC123" s="49"/>
      <c r="QVD123" s="49"/>
      <c r="QVE123" s="49"/>
      <c r="QVF123" s="49"/>
      <c r="QVG123" s="49"/>
      <c r="QVH123" s="49"/>
      <c r="QVI123" s="49"/>
      <c r="QVJ123" s="49"/>
      <c r="QVK123" s="49"/>
      <c r="QVL123" s="49"/>
      <c r="QVM123" s="49"/>
      <c r="QVN123" s="49"/>
      <c r="QVO123" s="49"/>
      <c r="QVP123" s="49"/>
      <c r="QVQ123" s="49"/>
      <c r="QVR123" s="49"/>
      <c r="QVS123" s="49"/>
      <c r="QVT123" s="49"/>
      <c r="QVU123" s="49"/>
      <c r="QVV123" s="49"/>
      <c r="QVW123" s="49"/>
      <c r="QVX123" s="49"/>
      <c r="QVY123" s="49"/>
      <c r="QVZ123" s="49"/>
      <c r="QWA123" s="49"/>
      <c r="QWB123" s="49"/>
      <c r="QWC123" s="49"/>
      <c r="QWD123" s="49"/>
      <c r="QWE123" s="49"/>
      <c r="QWF123" s="49"/>
      <c r="QWG123" s="49"/>
      <c r="QWH123" s="49"/>
      <c r="QWI123" s="49"/>
      <c r="QWJ123" s="49"/>
      <c r="QWK123" s="49"/>
      <c r="QWL123" s="49"/>
      <c r="QWM123" s="49"/>
      <c r="QWN123" s="49"/>
      <c r="QWO123" s="49"/>
      <c r="QWP123" s="49"/>
      <c r="QWQ123" s="49"/>
      <c r="QWR123" s="49"/>
      <c r="QWS123" s="49"/>
      <c r="QWT123" s="49"/>
      <c r="QWU123" s="49"/>
      <c r="QWV123" s="49"/>
      <c r="QWW123" s="49"/>
      <c r="QWX123" s="49"/>
      <c r="QWY123" s="49"/>
      <c r="QWZ123" s="49"/>
      <c r="QXA123" s="49"/>
      <c r="QXB123" s="49"/>
      <c r="QXC123" s="49"/>
      <c r="QXD123" s="49"/>
      <c r="QXE123" s="49"/>
      <c r="QXF123" s="49"/>
      <c r="QXG123" s="49"/>
      <c r="QXH123" s="49"/>
      <c r="QXI123" s="49"/>
      <c r="QXJ123" s="49"/>
      <c r="QXK123" s="49"/>
      <c r="QXL123" s="49"/>
      <c r="QXM123" s="49"/>
      <c r="QXN123" s="49"/>
      <c r="QXO123" s="49"/>
      <c r="QXP123" s="49"/>
      <c r="QXQ123" s="49"/>
      <c r="QXR123" s="49"/>
      <c r="QXS123" s="49"/>
      <c r="QXT123" s="49"/>
      <c r="QXU123" s="49"/>
      <c r="QXV123" s="49"/>
      <c r="QXW123" s="49"/>
      <c r="QXX123" s="49"/>
      <c r="QXY123" s="49"/>
      <c r="QXZ123" s="49"/>
      <c r="QYA123" s="49"/>
      <c r="QYB123" s="49"/>
      <c r="QYC123" s="49"/>
      <c r="QYD123" s="49"/>
      <c r="QYE123" s="49"/>
      <c r="QYF123" s="49"/>
      <c r="QYG123" s="49"/>
      <c r="QYH123" s="49"/>
      <c r="QYI123" s="49"/>
      <c r="QYJ123" s="49"/>
      <c r="QYK123" s="49"/>
      <c r="QYL123" s="49"/>
      <c r="QYM123" s="49"/>
      <c r="QYN123" s="49"/>
      <c r="QYO123" s="49"/>
      <c r="QYP123" s="49"/>
      <c r="QYQ123" s="49"/>
      <c r="QYR123" s="49"/>
      <c r="QYS123" s="49"/>
      <c r="QYT123" s="49"/>
      <c r="QYU123" s="49"/>
      <c r="QYV123" s="49"/>
      <c r="QYW123" s="49"/>
      <c r="QYX123" s="49"/>
      <c r="QYY123" s="49"/>
      <c r="QYZ123" s="49"/>
      <c r="QZA123" s="49"/>
      <c r="QZB123" s="49"/>
      <c r="QZC123" s="49"/>
      <c r="QZD123" s="49"/>
      <c r="QZE123" s="49"/>
      <c r="QZF123" s="49"/>
      <c r="QZG123" s="49"/>
      <c r="QZH123" s="49"/>
      <c r="QZI123" s="49"/>
      <c r="QZJ123" s="49"/>
      <c r="QZK123" s="49"/>
      <c r="QZL123" s="49"/>
      <c r="QZM123" s="49"/>
      <c r="QZN123" s="49"/>
      <c r="QZO123" s="49"/>
      <c r="QZP123" s="49"/>
      <c r="QZQ123" s="49"/>
      <c r="QZR123" s="49"/>
      <c r="QZS123" s="49"/>
      <c r="QZT123" s="49"/>
      <c r="QZU123" s="49"/>
      <c r="QZV123" s="49"/>
      <c r="QZW123" s="49"/>
      <c r="QZX123" s="49"/>
      <c r="QZY123" s="49"/>
      <c r="QZZ123" s="49"/>
      <c r="RAA123" s="49"/>
      <c r="RAB123" s="49"/>
      <c r="RAC123" s="49"/>
      <c r="RAD123" s="49"/>
      <c r="RAE123" s="49"/>
      <c r="RAF123" s="49"/>
      <c r="RAG123" s="49"/>
      <c r="RAH123" s="49"/>
      <c r="RAI123" s="49"/>
      <c r="RAJ123" s="49"/>
      <c r="RAK123" s="49"/>
      <c r="RAL123" s="49"/>
      <c r="RAM123" s="49"/>
      <c r="RAN123" s="49"/>
      <c r="RAO123" s="49"/>
      <c r="RAP123" s="49"/>
      <c r="RAQ123" s="49"/>
      <c r="RAR123" s="49"/>
      <c r="RAS123" s="49"/>
      <c r="RAT123" s="49"/>
      <c r="RAU123" s="49"/>
      <c r="RAV123" s="49"/>
      <c r="RAW123" s="49"/>
      <c r="RAX123" s="49"/>
      <c r="RAY123" s="49"/>
      <c r="RAZ123" s="49"/>
      <c r="RBA123" s="49"/>
      <c r="RBB123" s="49"/>
      <c r="RBC123" s="49"/>
      <c r="RBD123" s="49"/>
      <c r="RBE123" s="49"/>
      <c r="RBF123" s="49"/>
      <c r="RBG123" s="49"/>
      <c r="RBH123" s="49"/>
      <c r="RBI123" s="49"/>
      <c r="RBJ123" s="49"/>
      <c r="RBK123" s="49"/>
      <c r="RBL123" s="49"/>
      <c r="RBM123" s="49"/>
      <c r="RBN123" s="49"/>
      <c r="RBO123" s="49"/>
      <c r="RBP123" s="49"/>
      <c r="RBQ123" s="49"/>
      <c r="RBR123" s="49"/>
      <c r="RBS123" s="49"/>
      <c r="RBT123" s="49"/>
      <c r="RBU123" s="49"/>
      <c r="RBV123" s="49"/>
      <c r="RBW123" s="49"/>
      <c r="RBX123" s="49"/>
      <c r="RBY123" s="49"/>
      <c r="RBZ123" s="49"/>
      <c r="RCA123" s="49"/>
      <c r="RCB123" s="49"/>
      <c r="RCC123" s="49"/>
      <c r="RCD123" s="49"/>
      <c r="RCE123" s="49"/>
      <c r="RCF123" s="49"/>
      <c r="RCG123" s="49"/>
      <c r="RCH123" s="49"/>
      <c r="RCI123" s="49"/>
      <c r="RCJ123" s="49"/>
      <c r="RCK123" s="49"/>
      <c r="RCL123" s="49"/>
      <c r="RCM123" s="49"/>
      <c r="RCN123" s="49"/>
      <c r="RCO123" s="49"/>
      <c r="RCP123" s="49"/>
      <c r="RCQ123" s="49"/>
      <c r="RCR123" s="49"/>
      <c r="RCS123" s="49"/>
      <c r="RCT123" s="49"/>
      <c r="RCU123" s="49"/>
      <c r="RCV123" s="49"/>
      <c r="RCW123" s="49"/>
      <c r="RCX123" s="49"/>
      <c r="RCY123" s="49"/>
      <c r="RCZ123" s="49"/>
      <c r="RDA123" s="49"/>
      <c r="RDB123" s="49"/>
      <c r="RDC123" s="49"/>
      <c r="RDD123" s="49"/>
      <c r="RDE123" s="49"/>
      <c r="RDF123" s="49"/>
      <c r="RDG123" s="49"/>
      <c r="RDH123" s="49"/>
      <c r="RDI123" s="49"/>
      <c r="RDJ123" s="49"/>
      <c r="RDK123" s="49"/>
      <c r="RDL123" s="49"/>
      <c r="RDM123" s="49"/>
      <c r="RDN123" s="49"/>
      <c r="RDO123" s="49"/>
      <c r="RDP123" s="49"/>
      <c r="RDQ123" s="49"/>
      <c r="RDR123" s="49"/>
      <c r="RDS123" s="49"/>
      <c r="RDT123" s="49"/>
      <c r="RDU123" s="49"/>
      <c r="RDV123" s="49"/>
      <c r="RDW123" s="49"/>
      <c r="RDX123" s="49"/>
      <c r="RDY123" s="49"/>
      <c r="RDZ123" s="49"/>
      <c r="REA123" s="49"/>
      <c r="REB123" s="49"/>
      <c r="REC123" s="49"/>
      <c r="RED123" s="49"/>
      <c r="REE123" s="49"/>
      <c r="REF123" s="49"/>
      <c r="REG123" s="49"/>
      <c r="REH123" s="49"/>
      <c r="REI123" s="49"/>
      <c r="REJ123" s="49"/>
      <c r="REK123" s="49"/>
      <c r="REL123" s="49"/>
      <c r="REM123" s="49"/>
      <c r="REN123" s="49"/>
      <c r="REO123" s="49"/>
      <c r="REP123" s="49"/>
      <c r="REQ123" s="49"/>
      <c r="RER123" s="49"/>
      <c r="RES123" s="49"/>
      <c r="RET123" s="49"/>
      <c r="REU123" s="49"/>
      <c r="REV123" s="49"/>
      <c r="REW123" s="49"/>
      <c r="REX123" s="49"/>
      <c r="REY123" s="49"/>
      <c r="REZ123" s="49"/>
      <c r="RFA123" s="49"/>
      <c r="RFB123" s="49"/>
      <c r="RFC123" s="49"/>
      <c r="RFD123" s="49"/>
      <c r="RFE123" s="49"/>
      <c r="RFF123" s="49"/>
      <c r="RFG123" s="49"/>
      <c r="RFH123" s="49"/>
      <c r="RFI123" s="49"/>
      <c r="RFJ123" s="49"/>
      <c r="RFK123" s="49"/>
      <c r="RFL123" s="49"/>
      <c r="RFM123" s="49"/>
      <c r="RFN123" s="49"/>
      <c r="RFO123" s="49"/>
      <c r="RFP123" s="49"/>
      <c r="RFQ123" s="49"/>
      <c r="RFR123" s="49"/>
      <c r="RFS123" s="49"/>
      <c r="RFT123" s="49"/>
      <c r="RFU123" s="49"/>
      <c r="RFV123" s="49"/>
      <c r="RFW123" s="49"/>
      <c r="RFX123" s="49"/>
      <c r="RFY123" s="49"/>
      <c r="RFZ123" s="49"/>
      <c r="RGA123" s="49"/>
      <c r="RGB123" s="49"/>
      <c r="RGC123" s="49"/>
      <c r="RGD123" s="49"/>
      <c r="RGE123" s="49"/>
      <c r="RGF123" s="49"/>
      <c r="RGG123" s="49"/>
      <c r="RGH123" s="49"/>
      <c r="RGI123" s="49"/>
      <c r="RGJ123" s="49"/>
      <c r="RGK123" s="49"/>
      <c r="RGL123" s="49"/>
      <c r="RGM123" s="49"/>
      <c r="RGN123" s="49"/>
      <c r="RGO123" s="49"/>
      <c r="RGP123" s="49"/>
      <c r="RGQ123" s="49"/>
      <c r="RGR123" s="49"/>
      <c r="RGS123" s="49"/>
      <c r="RGT123" s="49"/>
      <c r="RGU123" s="49"/>
      <c r="RGV123" s="49"/>
      <c r="RGW123" s="49"/>
      <c r="RGX123" s="49"/>
      <c r="RGY123" s="49"/>
      <c r="RGZ123" s="49"/>
      <c r="RHA123" s="49"/>
      <c r="RHB123" s="49"/>
      <c r="RHC123" s="49"/>
      <c r="RHD123" s="49"/>
      <c r="RHE123" s="49"/>
      <c r="RHF123" s="49"/>
      <c r="RHG123" s="49"/>
      <c r="RHH123" s="49"/>
      <c r="RHI123" s="49"/>
      <c r="RHJ123" s="49"/>
      <c r="RHK123" s="49"/>
      <c r="RHL123" s="49"/>
      <c r="RHM123" s="49"/>
      <c r="RHN123" s="49"/>
      <c r="RHO123" s="49"/>
      <c r="RHP123" s="49"/>
      <c r="RHQ123" s="49"/>
      <c r="RHR123" s="49"/>
      <c r="RHS123" s="49"/>
      <c r="RHT123" s="49"/>
      <c r="RHU123" s="49"/>
      <c r="RHV123" s="49"/>
      <c r="RHW123" s="49"/>
      <c r="RHX123" s="49"/>
      <c r="RHY123" s="49"/>
      <c r="RHZ123" s="49"/>
      <c r="RIA123" s="49"/>
      <c r="RIB123" s="49"/>
      <c r="RIC123" s="49"/>
      <c r="RID123" s="49"/>
      <c r="RIE123" s="49"/>
      <c r="RIF123" s="49"/>
      <c r="RIG123" s="49"/>
      <c r="RIH123" s="49"/>
      <c r="RII123" s="49"/>
      <c r="RIJ123" s="49"/>
      <c r="RIK123" s="49"/>
      <c r="RIL123" s="49"/>
      <c r="RIM123" s="49"/>
      <c r="RIN123" s="49"/>
      <c r="RIO123" s="49"/>
      <c r="RIP123" s="49"/>
      <c r="RIQ123" s="49"/>
      <c r="RIR123" s="49"/>
      <c r="RIS123" s="49"/>
      <c r="RIT123" s="49"/>
      <c r="RIU123" s="49"/>
      <c r="RIV123" s="49"/>
      <c r="RIW123" s="49"/>
      <c r="RIX123" s="49"/>
      <c r="RIY123" s="49"/>
      <c r="RIZ123" s="49"/>
      <c r="RJA123" s="49"/>
      <c r="RJB123" s="49"/>
      <c r="RJC123" s="49"/>
      <c r="RJD123" s="49"/>
      <c r="RJE123" s="49"/>
      <c r="RJF123" s="49"/>
      <c r="RJG123" s="49"/>
      <c r="RJH123" s="49"/>
      <c r="RJI123" s="49"/>
      <c r="RJJ123" s="49"/>
      <c r="RJK123" s="49"/>
      <c r="RJL123" s="49"/>
      <c r="RJM123" s="49"/>
      <c r="RJN123" s="49"/>
      <c r="RJO123" s="49"/>
      <c r="RJP123" s="49"/>
      <c r="RJQ123" s="49"/>
      <c r="RJR123" s="49"/>
      <c r="RJS123" s="49"/>
      <c r="RJT123" s="49"/>
      <c r="RJU123" s="49"/>
      <c r="RJV123" s="49"/>
      <c r="RJW123" s="49"/>
      <c r="RJX123" s="49"/>
      <c r="RJY123" s="49"/>
      <c r="RJZ123" s="49"/>
      <c r="RKA123" s="49"/>
      <c r="RKB123" s="49"/>
      <c r="RKC123" s="49"/>
      <c r="RKD123" s="49"/>
      <c r="RKE123" s="49"/>
      <c r="RKF123" s="49"/>
      <c r="RKG123" s="49"/>
      <c r="RKH123" s="49"/>
      <c r="RKI123" s="49"/>
      <c r="RKJ123" s="49"/>
      <c r="RKK123" s="49"/>
      <c r="RKL123" s="49"/>
      <c r="RKM123" s="49"/>
      <c r="RKN123" s="49"/>
      <c r="RKO123" s="49"/>
      <c r="RKP123" s="49"/>
      <c r="RKQ123" s="49"/>
      <c r="RKR123" s="49"/>
      <c r="RKS123" s="49"/>
      <c r="RKT123" s="49"/>
      <c r="RKU123" s="49"/>
      <c r="RKV123" s="49"/>
      <c r="RKW123" s="49"/>
      <c r="RKX123" s="49"/>
      <c r="RKY123" s="49"/>
      <c r="RKZ123" s="49"/>
      <c r="RLA123" s="49"/>
      <c r="RLB123" s="49"/>
      <c r="RLC123" s="49"/>
      <c r="RLD123" s="49"/>
      <c r="RLE123" s="49"/>
      <c r="RLF123" s="49"/>
      <c r="RLG123" s="49"/>
      <c r="RLH123" s="49"/>
      <c r="RLI123" s="49"/>
      <c r="RLJ123" s="49"/>
      <c r="RLK123" s="49"/>
      <c r="RLL123" s="49"/>
      <c r="RLM123" s="49"/>
      <c r="RLN123" s="49"/>
      <c r="RLO123" s="49"/>
      <c r="RLP123" s="49"/>
      <c r="RLQ123" s="49"/>
      <c r="RLR123" s="49"/>
      <c r="RLS123" s="49"/>
      <c r="RLT123" s="49"/>
      <c r="RLU123" s="49"/>
      <c r="RLV123" s="49"/>
      <c r="RLW123" s="49"/>
      <c r="RLX123" s="49"/>
      <c r="RLY123" s="49"/>
      <c r="RLZ123" s="49"/>
      <c r="RMA123" s="49"/>
      <c r="RMB123" s="49"/>
      <c r="RMC123" s="49"/>
      <c r="RMD123" s="49"/>
      <c r="RME123" s="49"/>
      <c r="RMF123" s="49"/>
      <c r="RMG123" s="49"/>
      <c r="RMH123" s="49"/>
      <c r="RMI123" s="49"/>
      <c r="RMJ123" s="49"/>
      <c r="RMK123" s="49"/>
      <c r="RML123" s="49"/>
      <c r="RMM123" s="49"/>
      <c r="RMN123" s="49"/>
      <c r="RMO123" s="49"/>
      <c r="RMP123" s="49"/>
      <c r="RMQ123" s="49"/>
      <c r="RMR123" s="49"/>
      <c r="RMS123" s="49"/>
      <c r="RMT123" s="49"/>
      <c r="RMU123" s="49"/>
      <c r="RMV123" s="49"/>
      <c r="RMW123" s="49"/>
      <c r="RMX123" s="49"/>
      <c r="RMY123" s="49"/>
      <c r="RMZ123" s="49"/>
      <c r="RNA123" s="49"/>
      <c r="RNB123" s="49"/>
      <c r="RNC123" s="49"/>
      <c r="RND123" s="49"/>
      <c r="RNE123" s="49"/>
      <c r="RNF123" s="49"/>
      <c r="RNG123" s="49"/>
      <c r="RNH123" s="49"/>
      <c r="RNI123" s="49"/>
      <c r="RNJ123" s="49"/>
      <c r="RNK123" s="49"/>
      <c r="RNL123" s="49"/>
      <c r="RNM123" s="49"/>
      <c r="RNN123" s="49"/>
      <c r="RNO123" s="49"/>
      <c r="RNP123" s="49"/>
      <c r="RNQ123" s="49"/>
      <c r="RNR123" s="49"/>
      <c r="RNS123" s="49"/>
      <c r="RNT123" s="49"/>
      <c r="RNU123" s="49"/>
      <c r="RNV123" s="49"/>
      <c r="RNW123" s="49"/>
      <c r="RNX123" s="49"/>
      <c r="RNY123" s="49"/>
      <c r="RNZ123" s="49"/>
      <c r="ROA123" s="49"/>
      <c r="ROB123" s="49"/>
      <c r="ROC123" s="49"/>
      <c r="ROD123" s="49"/>
      <c r="ROE123" s="49"/>
      <c r="ROF123" s="49"/>
      <c r="ROG123" s="49"/>
      <c r="ROH123" s="49"/>
      <c r="ROI123" s="49"/>
      <c r="ROJ123" s="49"/>
      <c r="ROK123" s="49"/>
      <c r="ROL123" s="49"/>
      <c r="ROM123" s="49"/>
      <c r="RON123" s="49"/>
      <c r="ROO123" s="49"/>
      <c r="ROP123" s="49"/>
      <c r="ROQ123" s="49"/>
      <c r="ROR123" s="49"/>
      <c r="ROS123" s="49"/>
      <c r="ROT123" s="49"/>
      <c r="ROU123" s="49"/>
      <c r="ROV123" s="49"/>
      <c r="ROW123" s="49"/>
      <c r="ROX123" s="49"/>
      <c r="ROY123" s="49"/>
      <c r="ROZ123" s="49"/>
      <c r="RPA123" s="49"/>
      <c r="RPB123" s="49"/>
      <c r="RPC123" s="49"/>
      <c r="RPD123" s="49"/>
      <c r="RPE123" s="49"/>
      <c r="RPF123" s="49"/>
      <c r="RPG123" s="49"/>
      <c r="RPH123" s="49"/>
      <c r="RPI123" s="49"/>
      <c r="RPJ123" s="49"/>
      <c r="RPK123" s="49"/>
      <c r="RPL123" s="49"/>
      <c r="RPM123" s="49"/>
      <c r="RPN123" s="49"/>
      <c r="RPO123" s="49"/>
      <c r="RPP123" s="49"/>
      <c r="RPQ123" s="49"/>
      <c r="RPR123" s="49"/>
      <c r="RPS123" s="49"/>
      <c r="RPT123" s="49"/>
      <c r="RPU123" s="49"/>
      <c r="RPV123" s="49"/>
      <c r="RPW123" s="49"/>
      <c r="RPX123" s="49"/>
      <c r="RPY123" s="49"/>
      <c r="RPZ123" s="49"/>
      <c r="RQA123" s="49"/>
      <c r="RQB123" s="49"/>
      <c r="RQC123" s="49"/>
      <c r="RQD123" s="49"/>
      <c r="RQE123" s="49"/>
      <c r="RQF123" s="49"/>
      <c r="RQG123" s="49"/>
      <c r="RQH123" s="49"/>
      <c r="RQI123" s="49"/>
      <c r="RQJ123" s="49"/>
      <c r="RQK123" s="49"/>
      <c r="RQL123" s="49"/>
      <c r="RQM123" s="49"/>
      <c r="RQN123" s="49"/>
      <c r="RQO123" s="49"/>
      <c r="RQP123" s="49"/>
      <c r="RQQ123" s="49"/>
      <c r="RQR123" s="49"/>
      <c r="RQS123" s="49"/>
      <c r="RQT123" s="49"/>
      <c r="RQU123" s="49"/>
      <c r="RQV123" s="49"/>
      <c r="RQW123" s="49"/>
      <c r="RQX123" s="49"/>
      <c r="RQY123" s="49"/>
      <c r="RQZ123" s="49"/>
      <c r="RRA123" s="49"/>
      <c r="RRB123" s="49"/>
      <c r="RRC123" s="49"/>
      <c r="RRD123" s="49"/>
      <c r="RRE123" s="49"/>
      <c r="RRF123" s="49"/>
      <c r="RRG123" s="49"/>
      <c r="RRH123" s="49"/>
      <c r="RRI123" s="49"/>
      <c r="RRJ123" s="49"/>
      <c r="RRK123" s="49"/>
      <c r="RRL123" s="49"/>
      <c r="RRM123" s="49"/>
      <c r="RRN123" s="49"/>
      <c r="RRO123" s="49"/>
      <c r="RRP123" s="49"/>
      <c r="RRQ123" s="49"/>
      <c r="RRR123" s="49"/>
      <c r="RRS123" s="49"/>
      <c r="RRT123" s="49"/>
      <c r="RRU123" s="49"/>
      <c r="RRV123" s="49"/>
      <c r="RRW123" s="49"/>
      <c r="RRX123" s="49"/>
      <c r="RRY123" s="49"/>
      <c r="RRZ123" s="49"/>
      <c r="RSA123" s="49"/>
      <c r="RSB123" s="49"/>
      <c r="RSC123" s="49"/>
      <c r="RSD123" s="49"/>
      <c r="RSE123" s="49"/>
      <c r="RSF123" s="49"/>
      <c r="RSG123" s="49"/>
      <c r="RSH123" s="49"/>
      <c r="RSI123" s="49"/>
      <c r="RSJ123" s="49"/>
      <c r="RSK123" s="49"/>
      <c r="RSL123" s="49"/>
      <c r="RSM123" s="49"/>
      <c r="RSN123" s="49"/>
      <c r="RSO123" s="49"/>
      <c r="RSP123" s="49"/>
      <c r="RSQ123" s="49"/>
      <c r="RSR123" s="49"/>
      <c r="RSS123" s="49"/>
      <c r="RST123" s="49"/>
      <c r="RSU123" s="49"/>
      <c r="RSV123" s="49"/>
      <c r="RSW123" s="49"/>
      <c r="RSX123" s="49"/>
      <c r="RSY123" s="49"/>
      <c r="RSZ123" s="49"/>
      <c r="RTA123" s="49"/>
      <c r="RTB123" s="49"/>
      <c r="RTC123" s="49"/>
      <c r="RTD123" s="49"/>
      <c r="RTE123" s="49"/>
      <c r="RTF123" s="49"/>
      <c r="RTG123" s="49"/>
      <c r="RTH123" s="49"/>
      <c r="RTI123" s="49"/>
      <c r="RTJ123" s="49"/>
      <c r="RTK123" s="49"/>
      <c r="RTL123" s="49"/>
      <c r="RTM123" s="49"/>
      <c r="RTN123" s="49"/>
      <c r="RTO123" s="49"/>
      <c r="RTP123" s="49"/>
      <c r="RTQ123" s="49"/>
      <c r="RTR123" s="49"/>
      <c r="RTS123" s="49"/>
      <c r="RTT123" s="49"/>
      <c r="RTU123" s="49"/>
      <c r="RTV123" s="49"/>
      <c r="RTW123" s="49"/>
      <c r="RTX123" s="49"/>
      <c r="RTY123" s="49"/>
      <c r="RTZ123" s="49"/>
      <c r="RUA123" s="49"/>
      <c r="RUB123" s="49"/>
      <c r="RUC123" s="49"/>
      <c r="RUD123" s="49"/>
      <c r="RUE123" s="49"/>
      <c r="RUF123" s="49"/>
      <c r="RUG123" s="49"/>
      <c r="RUH123" s="49"/>
      <c r="RUI123" s="49"/>
      <c r="RUJ123" s="49"/>
      <c r="RUK123" s="49"/>
      <c r="RUL123" s="49"/>
      <c r="RUM123" s="49"/>
      <c r="RUN123" s="49"/>
      <c r="RUO123" s="49"/>
      <c r="RUP123" s="49"/>
      <c r="RUQ123" s="49"/>
      <c r="RUR123" s="49"/>
      <c r="RUS123" s="49"/>
      <c r="RUT123" s="49"/>
      <c r="RUU123" s="49"/>
      <c r="RUV123" s="49"/>
      <c r="RUW123" s="49"/>
      <c r="RUX123" s="49"/>
      <c r="RUY123" s="49"/>
      <c r="RUZ123" s="49"/>
      <c r="RVA123" s="49"/>
      <c r="RVB123" s="49"/>
      <c r="RVC123" s="49"/>
      <c r="RVD123" s="49"/>
      <c r="RVE123" s="49"/>
      <c r="RVF123" s="49"/>
      <c r="RVG123" s="49"/>
      <c r="RVH123" s="49"/>
      <c r="RVI123" s="49"/>
      <c r="RVJ123" s="49"/>
      <c r="RVK123" s="49"/>
      <c r="RVL123" s="49"/>
      <c r="RVM123" s="49"/>
      <c r="RVN123" s="49"/>
      <c r="RVO123" s="49"/>
      <c r="RVP123" s="49"/>
      <c r="RVQ123" s="49"/>
      <c r="RVR123" s="49"/>
      <c r="RVS123" s="49"/>
      <c r="RVT123" s="49"/>
      <c r="RVU123" s="49"/>
      <c r="RVV123" s="49"/>
      <c r="RVW123" s="49"/>
      <c r="RVX123" s="49"/>
      <c r="RVY123" s="49"/>
      <c r="RVZ123" s="49"/>
      <c r="RWA123" s="49"/>
      <c r="RWB123" s="49"/>
      <c r="RWC123" s="49"/>
      <c r="RWD123" s="49"/>
      <c r="RWE123" s="49"/>
      <c r="RWF123" s="49"/>
      <c r="RWG123" s="49"/>
      <c r="RWH123" s="49"/>
      <c r="RWI123" s="49"/>
      <c r="RWJ123" s="49"/>
      <c r="RWK123" s="49"/>
      <c r="RWL123" s="49"/>
      <c r="RWM123" s="49"/>
      <c r="RWN123" s="49"/>
      <c r="RWO123" s="49"/>
      <c r="RWP123" s="49"/>
      <c r="RWQ123" s="49"/>
      <c r="RWR123" s="49"/>
      <c r="RWS123" s="49"/>
      <c r="RWT123" s="49"/>
      <c r="RWU123" s="49"/>
      <c r="RWV123" s="49"/>
      <c r="RWW123" s="49"/>
      <c r="RWX123" s="49"/>
      <c r="RWY123" s="49"/>
      <c r="RWZ123" s="49"/>
      <c r="RXA123" s="49"/>
      <c r="RXB123" s="49"/>
      <c r="RXC123" s="49"/>
      <c r="RXD123" s="49"/>
      <c r="RXE123" s="49"/>
      <c r="RXF123" s="49"/>
      <c r="RXG123" s="49"/>
      <c r="RXH123" s="49"/>
      <c r="RXI123" s="49"/>
      <c r="RXJ123" s="49"/>
      <c r="RXK123" s="49"/>
      <c r="RXL123" s="49"/>
      <c r="RXM123" s="49"/>
      <c r="RXN123" s="49"/>
      <c r="RXO123" s="49"/>
      <c r="RXP123" s="49"/>
      <c r="RXQ123" s="49"/>
      <c r="RXR123" s="49"/>
      <c r="RXS123" s="49"/>
      <c r="RXT123" s="49"/>
      <c r="RXU123" s="49"/>
      <c r="RXV123" s="49"/>
      <c r="RXW123" s="49"/>
      <c r="RXX123" s="49"/>
      <c r="RXY123" s="49"/>
      <c r="RXZ123" s="49"/>
      <c r="RYA123" s="49"/>
      <c r="RYB123" s="49"/>
      <c r="RYC123" s="49"/>
      <c r="RYD123" s="49"/>
      <c r="RYE123" s="49"/>
      <c r="RYF123" s="49"/>
      <c r="RYG123" s="49"/>
      <c r="RYH123" s="49"/>
      <c r="RYI123" s="49"/>
      <c r="RYJ123" s="49"/>
      <c r="RYK123" s="49"/>
      <c r="RYL123" s="49"/>
      <c r="RYM123" s="49"/>
      <c r="RYN123" s="49"/>
      <c r="RYO123" s="49"/>
      <c r="RYP123" s="49"/>
      <c r="RYQ123" s="49"/>
      <c r="RYR123" s="49"/>
      <c r="RYS123" s="49"/>
      <c r="RYT123" s="49"/>
      <c r="RYU123" s="49"/>
      <c r="RYV123" s="49"/>
      <c r="RYW123" s="49"/>
      <c r="RYX123" s="49"/>
      <c r="RYY123" s="49"/>
      <c r="RYZ123" s="49"/>
      <c r="RZA123" s="49"/>
      <c r="RZB123" s="49"/>
      <c r="RZC123" s="49"/>
      <c r="RZD123" s="49"/>
      <c r="RZE123" s="49"/>
      <c r="RZF123" s="49"/>
      <c r="RZG123" s="49"/>
      <c r="RZH123" s="49"/>
      <c r="RZI123" s="49"/>
      <c r="RZJ123" s="49"/>
      <c r="RZK123" s="49"/>
      <c r="RZL123" s="49"/>
      <c r="RZM123" s="49"/>
      <c r="RZN123" s="49"/>
      <c r="RZO123" s="49"/>
      <c r="RZP123" s="49"/>
      <c r="RZQ123" s="49"/>
      <c r="RZR123" s="49"/>
      <c r="RZS123" s="49"/>
      <c r="RZT123" s="49"/>
      <c r="RZU123" s="49"/>
      <c r="RZV123" s="49"/>
      <c r="RZW123" s="49"/>
      <c r="RZX123" s="49"/>
      <c r="RZY123" s="49"/>
      <c r="RZZ123" s="49"/>
      <c r="SAA123" s="49"/>
      <c r="SAB123" s="49"/>
      <c r="SAC123" s="49"/>
      <c r="SAD123" s="49"/>
      <c r="SAE123" s="49"/>
      <c r="SAF123" s="49"/>
      <c r="SAG123" s="49"/>
      <c r="SAH123" s="49"/>
      <c r="SAI123" s="49"/>
      <c r="SAJ123" s="49"/>
      <c r="SAK123" s="49"/>
      <c r="SAL123" s="49"/>
      <c r="SAM123" s="49"/>
      <c r="SAN123" s="49"/>
      <c r="SAO123" s="49"/>
      <c r="SAP123" s="49"/>
      <c r="SAQ123" s="49"/>
      <c r="SAR123" s="49"/>
      <c r="SAS123" s="49"/>
      <c r="SAT123" s="49"/>
      <c r="SAU123" s="49"/>
      <c r="SAV123" s="49"/>
      <c r="SAW123" s="49"/>
      <c r="SAX123" s="49"/>
      <c r="SAY123" s="49"/>
      <c r="SAZ123" s="49"/>
      <c r="SBA123" s="49"/>
      <c r="SBB123" s="49"/>
      <c r="SBC123" s="49"/>
      <c r="SBD123" s="49"/>
      <c r="SBE123" s="49"/>
      <c r="SBF123" s="49"/>
      <c r="SBG123" s="49"/>
      <c r="SBH123" s="49"/>
      <c r="SBI123" s="49"/>
      <c r="SBJ123" s="49"/>
      <c r="SBK123" s="49"/>
      <c r="SBL123" s="49"/>
      <c r="SBM123" s="49"/>
      <c r="SBN123" s="49"/>
      <c r="SBO123" s="49"/>
      <c r="SBP123" s="49"/>
      <c r="SBQ123" s="49"/>
      <c r="SBR123" s="49"/>
      <c r="SBS123" s="49"/>
      <c r="SBT123" s="49"/>
      <c r="SBU123" s="49"/>
      <c r="SBV123" s="49"/>
      <c r="SBW123" s="49"/>
      <c r="SBX123" s="49"/>
      <c r="SBY123" s="49"/>
      <c r="SBZ123" s="49"/>
      <c r="SCA123" s="49"/>
      <c r="SCB123" s="49"/>
      <c r="SCC123" s="49"/>
      <c r="SCD123" s="49"/>
      <c r="SCE123" s="49"/>
      <c r="SCF123" s="49"/>
      <c r="SCG123" s="49"/>
      <c r="SCH123" s="49"/>
      <c r="SCI123" s="49"/>
      <c r="SCJ123" s="49"/>
      <c r="SCK123" s="49"/>
      <c r="SCL123" s="49"/>
      <c r="SCM123" s="49"/>
      <c r="SCN123" s="49"/>
      <c r="SCO123" s="49"/>
      <c r="SCP123" s="49"/>
      <c r="SCQ123" s="49"/>
      <c r="SCR123" s="49"/>
      <c r="SCS123" s="49"/>
      <c r="SCT123" s="49"/>
      <c r="SCU123" s="49"/>
      <c r="SCV123" s="49"/>
      <c r="SCW123" s="49"/>
      <c r="SCX123" s="49"/>
      <c r="SCY123" s="49"/>
      <c r="SCZ123" s="49"/>
      <c r="SDA123" s="49"/>
      <c r="SDB123" s="49"/>
      <c r="SDC123" s="49"/>
      <c r="SDD123" s="49"/>
      <c r="SDE123" s="49"/>
      <c r="SDF123" s="49"/>
      <c r="SDG123" s="49"/>
      <c r="SDH123" s="49"/>
      <c r="SDI123" s="49"/>
      <c r="SDJ123" s="49"/>
      <c r="SDK123" s="49"/>
      <c r="SDL123" s="49"/>
      <c r="SDM123" s="49"/>
      <c r="SDN123" s="49"/>
      <c r="SDO123" s="49"/>
      <c r="SDP123" s="49"/>
      <c r="SDQ123" s="49"/>
      <c r="SDR123" s="49"/>
      <c r="SDS123" s="49"/>
      <c r="SDT123" s="49"/>
      <c r="SDU123" s="49"/>
      <c r="SDV123" s="49"/>
      <c r="SDW123" s="49"/>
      <c r="SDX123" s="49"/>
      <c r="SDY123" s="49"/>
      <c r="SDZ123" s="49"/>
      <c r="SEA123" s="49"/>
      <c r="SEB123" s="49"/>
      <c r="SEC123" s="49"/>
      <c r="SED123" s="49"/>
      <c r="SEE123" s="49"/>
      <c r="SEF123" s="49"/>
      <c r="SEG123" s="49"/>
      <c r="SEH123" s="49"/>
      <c r="SEI123" s="49"/>
      <c r="SEJ123" s="49"/>
      <c r="SEK123" s="49"/>
      <c r="SEL123" s="49"/>
      <c r="SEM123" s="49"/>
      <c r="SEN123" s="49"/>
      <c r="SEO123" s="49"/>
      <c r="SEP123" s="49"/>
      <c r="SEQ123" s="49"/>
      <c r="SER123" s="49"/>
      <c r="SES123" s="49"/>
      <c r="SET123" s="49"/>
      <c r="SEU123" s="49"/>
      <c r="SEV123" s="49"/>
      <c r="SEW123" s="49"/>
      <c r="SEX123" s="49"/>
      <c r="SEY123" s="49"/>
      <c r="SEZ123" s="49"/>
      <c r="SFA123" s="49"/>
      <c r="SFB123" s="49"/>
      <c r="SFC123" s="49"/>
      <c r="SFD123" s="49"/>
      <c r="SFE123" s="49"/>
      <c r="SFF123" s="49"/>
      <c r="SFG123" s="49"/>
      <c r="SFH123" s="49"/>
      <c r="SFI123" s="49"/>
      <c r="SFJ123" s="49"/>
      <c r="SFK123" s="49"/>
      <c r="SFL123" s="49"/>
      <c r="SFM123" s="49"/>
      <c r="SFN123" s="49"/>
      <c r="SFO123" s="49"/>
      <c r="SFP123" s="49"/>
      <c r="SFQ123" s="49"/>
      <c r="SFR123" s="49"/>
      <c r="SFS123" s="49"/>
      <c r="SFT123" s="49"/>
      <c r="SFU123" s="49"/>
      <c r="SFV123" s="49"/>
      <c r="SFW123" s="49"/>
      <c r="SFX123" s="49"/>
      <c r="SFY123" s="49"/>
      <c r="SFZ123" s="49"/>
      <c r="SGA123" s="49"/>
      <c r="SGB123" s="49"/>
      <c r="SGC123" s="49"/>
      <c r="SGD123" s="49"/>
      <c r="SGE123" s="49"/>
      <c r="SGF123" s="49"/>
      <c r="SGG123" s="49"/>
      <c r="SGH123" s="49"/>
      <c r="SGI123" s="49"/>
      <c r="SGJ123" s="49"/>
      <c r="SGK123" s="49"/>
      <c r="SGL123" s="49"/>
      <c r="SGM123" s="49"/>
      <c r="SGN123" s="49"/>
      <c r="SGO123" s="49"/>
      <c r="SGP123" s="49"/>
      <c r="SGQ123" s="49"/>
      <c r="SGR123" s="49"/>
      <c r="SGS123" s="49"/>
      <c r="SGT123" s="49"/>
      <c r="SGU123" s="49"/>
      <c r="SGV123" s="49"/>
      <c r="SGW123" s="49"/>
      <c r="SGX123" s="49"/>
      <c r="SGY123" s="49"/>
      <c r="SGZ123" s="49"/>
      <c r="SHA123" s="49"/>
      <c r="SHB123" s="49"/>
      <c r="SHC123" s="49"/>
      <c r="SHD123" s="49"/>
      <c r="SHE123" s="49"/>
      <c r="SHF123" s="49"/>
      <c r="SHG123" s="49"/>
      <c r="SHH123" s="49"/>
      <c r="SHI123" s="49"/>
      <c r="SHJ123" s="49"/>
      <c r="SHK123" s="49"/>
      <c r="SHL123" s="49"/>
      <c r="SHM123" s="49"/>
      <c r="SHN123" s="49"/>
      <c r="SHO123" s="49"/>
      <c r="SHP123" s="49"/>
      <c r="SHQ123" s="49"/>
      <c r="SHR123" s="49"/>
      <c r="SHS123" s="49"/>
      <c r="SHT123" s="49"/>
      <c r="SHU123" s="49"/>
      <c r="SHV123" s="49"/>
      <c r="SHW123" s="49"/>
      <c r="SHX123" s="49"/>
      <c r="SHY123" s="49"/>
      <c r="SHZ123" s="49"/>
      <c r="SIA123" s="49"/>
      <c r="SIB123" s="49"/>
      <c r="SIC123" s="49"/>
      <c r="SID123" s="49"/>
      <c r="SIE123" s="49"/>
      <c r="SIF123" s="49"/>
      <c r="SIG123" s="49"/>
      <c r="SIH123" s="49"/>
      <c r="SII123" s="49"/>
      <c r="SIJ123" s="49"/>
      <c r="SIK123" s="49"/>
      <c r="SIL123" s="49"/>
      <c r="SIM123" s="49"/>
      <c r="SIN123" s="49"/>
      <c r="SIO123" s="49"/>
      <c r="SIP123" s="49"/>
      <c r="SIQ123" s="49"/>
      <c r="SIR123" s="49"/>
      <c r="SIS123" s="49"/>
      <c r="SIT123" s="49"/>
      <c r="SIU123" s="49"/>
      <c r="SIV123" s="49"/>
      <c r="SIW123" s="49"/>
      <c r="SIX123" s="49"/>
      <c r="SIY123" s="49"/>
      <c r="SIZ123" s="49"/>
      <c r="SJA123" s="49"/>
      <c r="SJB123" s="49"/>
      <c r="SJC123" s="49"/>
      <c r="SJD123" s="49"/>
      <c r="SJE123" s="49"/>
      <c r="SJF123" s="49"/>
      <c r="SJG123" s="49"/>
      <c r="SJH123" s="49"/>
      <c r="SJI123" s="49"/>
      <c r="SJJ123" s="49"/>
      <c r="SJK123" s="49"/>
      <c r="SJL123" s="49"/>
      <c r="SJM123" s="49"/>
      <c r="SJN123" s="49"/>
      <c r="SJO123" s="49"/>
      <c r="SJP123" s="49"/>
      <c r="SJQ123" s="49"/>
      <c r="SJR123" s="49"/>
      <c r="SJS123" s="49"/>
      <c r="SJT123" s="49"/>
      <c r="SJU123" s="49"/>
      <c r="SJV123" s="49"/>
      <c r="SJW123" s="49"/>
      <c r="SJX123" s="49"/>
      <c r="SJY123" s="49"/>
      <c r="SJZ123" s="49"/>
      <c r="SKA123" s="49"/>
      <c r="SKB123" s="49"/>
      <c r="SKC123" s="49"/>
      <c r="SKD123" s="49"/>
      <c r="SKE123" s="49"/>
      <c r="SKF123" s="49"/>
      <c r="SKG123" s="49"/>
      <c r="SKH123" s="49"/>
      <c r="SKI123" s="49"/>
      <c r="SKJ123" s="49"/>
      <c r="SKK123" s="49"/>
      <c r="SKL123" s="49"/>
      <c r="SKM123" s="49"/>
      <c r="SKN123" s="49"/>
      <c r="SKO123" s="49"/>
      <c r="SKP123" s="49"/>
      <c r="SKQ123" s="49"/>
      <c r="SKR123" s="49"/>
      <c r="SKS123" s="49"/>
      <c r="SKT123" s="49"/>
      <c r="SKU123" s="49"/>
      <c r="SKV123" s="49"/>
      <c r="SKW123" s="49"/>
      <c r="SKX123" s="49"/>
      <c r="SKY123" s="49"/>
      <c r="SKZ123" s="49"/>
      <c r="SLA123" s="49"/>
      <c r="SLB123" s="49"/>
      <c r="SLC123" s="49"/>
      <c r="SLD123" s="49"/>
      <c r="SLE123" s="49"/>
      <c r="SLF123" s="49"/>
      <c r="SLG123" s="49"/>
      <c r="SLH123" s="49"/>
      <c r="SLI123" s="49"/>
      <c r="SLJ123" s="49"/>
      <c r="SLK123" s="49"/>
      <c r="SLL123" s="49"/>
      <c r="SLM123" s="49"/>
      <c r="SLN123" s="49"/>
      <c r="SLO123" s="49"/>
      <c r="SLP123" s="49"/>
      <c r="SLQ123" s="49"/>
      <c r="SLR123" s="49"/>
      <c r="SLS123" s="49"/>
      <c r="SLT123" s="49"/>
      <c r="SLU123" s="49"/>
      <c r="SLV123" s="49"/>
      <c r="SLW123" s="49"/>
      <c r="SLX123" s="49"/>
      <c r="SLY123" s="49"/>
      <c r="SLZ123" s="49"/>
      <c r="SMA123" s="49"/>
      <c r="SMB123" s="49"/>
      <c r="SMC123" s="49"/>
      <c r="SMD123" s="49"/>
      <c r="SME123" s="49"/>
      <c r="SMF123" s="49"/>
      <c r="SMG123" s="49"/>
      <c r="SMH123" s="49"/>
      <c r="SMI123" s="49"/>
      <c r="SMJ123" s="49"/>
      <c r="SMK123" s="49"/>
      <c r="SML123" s="49"/>
      <c r="SMM123" s="49"/>
      <c r="SMN123" s="49"/>
      <c r="SMO123" s="49"/>
      <c r="SMP123" s="49"/>
      <c r="SMQ123" s="49"/>
      <c r="SMR123" s="49"/>
      <c r="SMS123" s="49"/>
      <c r="SMT123" s="49"/>
      <c r="SMU123" s="49"/>
      <c r="SMV123" s="49"/>
      <c r="SMW123" s="49"/>
      <c r="SMX123" s="49"/>
      <c r="SMY123" s="49"/>
      <c r="SMZ123" s="49"/>
      <c r="SNA123" s="49"/>
      <c r="SNB123" s="49"/>
      <c r="SNC123" s="49"/>
      <c r="SND123" s="49"/>
      <c r="SNE123" s="49"/>
      <c r="SNF123" s="49"/>
      <c r="SNG123" s="49"/>
      <c r="SNH123" s="49"/>
      <c r="SNI123" s="49"/>
      <c r="SNJ123" s="49"/>
      <c r="SNK123" s="49"/>
      <c r="SNL123" s="49"/>
      <c r="SNM123" s="49"/>
      <c r="SNN123" s="49"/>
      <c r="SNO123" s="49"/>
      <c r="SNP123" s="49"/>
      <c r="SNQ123" s="49"/>
      <c r="SNR123" s="49"/>
      <c r="SNS123" s="49"/>
      <c r="SNT123" s="49"/>
      <c r="SNU123" s="49"/>
      <c r="SNV123" s="49"/>
      <c r="SNW123" s="49"/>
      <c r="SNX123" s="49"/>
      <c r="SNY123" s="49"/>
      <c r="SNZ123" s="49"/>
      <c r="SOA123" s="49"/>
      <c r="SOB123" s="49"/>
      <c r="SOC123" s="49"/>
      <c r="SOD123" s="49"/>
      <c r="SOE123" s="49"/>
      <c r="SOF123" s="49"/>
      <c r="SOG123" s="49"/>
      <c r="SOH123" s="49"/>
      <c r="SOI123" s="49"/>
      <c r="SOJ123" s="49"/>
      <c r="SOK123" s="49"/>
      <c r="SOL123" s="49"/>
      <c r="SOM123" s="49"/>
      <c r="SON123" s="49"/>
      <c r="SOO123" s="49"/>
      <c r="SOP123" s="49"/>
      <c r="SOQ123" s="49"/>
      <c r="SOR123" s="49"/>
      <c r="SOS123" s="49"/>
      <c r="SOT123" s="49"/>
      <c r="SOU123" s="49"/>
      <c r="SOV123" s="49"/>
      <c r="SOW123" s="49"/>
      <c r="SOX123" s="49"/>
      <c r="SOY123" s="49"/>
      <c r="SOZ123" s="49"/>
      <c r="SPA123" s="49"/>
      <c r="SPB123" s="49"/>
      <c r="SPC123" s="49"/>
      <c r="SPD123" s="49"/>
      <c r="SPE123" s="49"/>
      <c r="SPF123" s="49"/>
      <c r="SPG123" s="49"/>
      <c r="SPH123" s="49"/>
      <c r="SPI123" s="49"/>
      <c r="SPJ123" s="49"/>
      <c r="SPK123" s="49"/>
      <c r="SPL123" s="49"/>
      <c r="SPM123" s="49"/>
      <c r="SPN123" s="49"/>
      <c r="SPO123" s="49"/>
      <c r="SPP123" s="49"/>
      <c r="SPQ123" s="49"/>
      <c r="SPR123" s="49"/>
      <c r="SPS123" s="49"/>
      <c r="SPT123" s="49"/>
      <c r="SPU123" s="49"/>
      <c r="SPV123" s="49"/>
      <c r="SPW123" s="49"/>
      <c r="SPX123" s="49"/>
      <c r="SPY123" s="49"/>
      <c r="SPZ123" s="49"/>
      <c r="SQA123" s="49"/>
      <c r="SQB123" s="49"/>
      <c r="SQC123" s="49"/>
      <c r="SQD123" s="49"/>
      <c r="SQE123" s="49"/>
      <c r="SQF123" s="49"/>
      <c r="SQG123" s="49"/>
      <c r="SQH123" s="49"/>
      <c r="SQI123" s="49"/>
      <c r="SQJ123" s="49"/>
      <c r="SQK123" s="49"/>
      <c r="SQL123" s="49"/>
      <c r="SQM123" s="49"/>
      <c r="SQN123" s="49"/>
      <c r="SQO123" s="49"/>
      <c r="SQP123" s="49"/>
      <c r="SQQ123" s="49"/>
      <c r="SQR123" s="49"/>
      <c r="SQS123" s="49"/>
      <c r="SQT123" s="49"/>
      <c r="SQU123" s="49"/>
      <c r="SQV123" s="49"/>
      <c r="SQW123" s="49"/>
      <c r="SQX123" s="49"/>
      <c r="SQY123" s="49"/>
      <c r="SQZ123" s="49"/>
      <c r="SRA123" s="49"/>
      <c r="SRB123" s="49"/>
      <c r="SRC123" s="49"/>
      <c r="SRD123" s="49"/>
      <c r="SRE123" s="49"/>
      <c r="SRF123" s="49"/>
      <c r="SRG123" s="49"/>
      <c r="SRH123" s="49"/>
      <c r="SRI123" s="49"/>
      <c r="SRJ123" s="49"/>
      <c r="SRK123" s="49"/>
      <c r="SRL123" s="49"/>
      <c r="SRM123" s="49"/>
      <c r="SRN123" s="49"/>
      <c r="SRO123" s="49"/>
      <c r="SRP123" s="49"/>
      <c r="SRQ123" s="49"/>
      <c r="SRR123" s="49"/>
      <c r="SRS123" s="49"/>
      <c r="SRT123" s="49"/>
      <c r="SRU123" s="49"/>
      <c r="SRV123" s="49"/>
      <c r="SRW123" s="49"/>
      <c r="SRX123" s="49"/>
      <c r="SRY123" s="49"/>
      <c r="SRZ123" s="49"/>
      <c r="SSA123" s="49"/>
      <c r="SSB123" s="49"/>
      <c r="SSC123" s="49"/>
      <c r="SSD123" s="49"/>
      <c r="SSE123" s="49"/>
      <c r="SSF123" s="49"/>
      <c r="SSG123" s="49"/>
      <c r="SSH123" s="49"/>
      <c r="SSI123" s="49"/>
      <c r="SSJ123" s="49"/>
      <c r="SSK123" s="49"/>
      <c r="SSL123" s="49"/>
      <c r="SSM123" s="49"/>
      <c r="SSN123" s="49"/>
      <c r="SSO123" s="49"/>
      <c r="SSP123" s="49"/>
      <c r="SSQ123" s="49"/>
      <c r="SSR123" s="49"/>
      <c r="SSS123" s="49"/>
      <c r="SST123" s="49"/>
      <c r="SSU123" s="49"/>
      <c r="SSV123" s="49"/>
      <c r="SSW123" s="49"/>
      <c r="SSX123" s="49"/>
      <c r="SSY123" s="49"/>
      <c r="SSZ123" s="49"/>
      <c r="STA123" s="49"/>
      <c r="STB123" s="49"/>
      <c r="STC123" s="49"/>
      <c r="STD123" s="49"/>
      <c r="STE123" s="49"/>
      <c r="STF123" s="49"/>
      <c r="STG123" s="49"/>
      <c r="STH123" s="49"/>
      <c r="STI123" s="49"/>
      <c r="STJ123" s="49"/>
      <c r="STK123" s="49"/>
      <c r="STL123" s="49"/>
      <c r="STM123" s="49"/>
      <c r="STN123" s="49"/>
      <c r="STO123" s="49"/>
      <c r="STP123" s="49"/>
      <c r="STQ123" s="49"/>
      <c r="STR123" s="49"/>
      <c r="STS123" s="49"/>
      <c r="STT123" s="49"/>
      <c r="STU123" s="49"/>
      <c r="STV123" s="49"/>
      <c r="STW123" s="49"/>
      <c r="STX123" s="49"/>
      <c r="STY123" s="49"/>
      <c r="STZ123" s="49"/>
      <c r="SUA123" s="49"/>
      <c r="SUB123" s="49"/>
      <c r="SUC123" s="49"/>
      <c r="SUD123" s="49"/>
      <c r="SUE123" s="49"/>
      <c r="SUF123" s="49"/>
      <c r="SUG123" s="49"/>
      <c r="SUH123" s="49"/>
      <c r="SUI123" s="49"/>
      <c r="SUJ123" s="49"/>
      <c r="SUK123" s="49"/>
      <c r="SUL123" s="49"/>
      <c r="SUM123" s="49"/>
      <c r="SUN123" s="49"/>
      <c r="SUO123" s="49"/>
      <c r="SUP123" s="49"/>
      <c r="SUQ123" s="49"/>
      <c r="SUR123" s="49"/>
      <c r="SUS123" s="49"/>
      <c r="SUT123" s="49"/>
      <c r="SUU123" s="49"/>
      <c r="SUV123" s="49"/>
      <c r="SUW123" s="49"/>
      <c r="SUX123" s="49"/>
      <c r="SUY123" s="49"/>
      <c r="SUZ123" s="49"/>
      <c r="SVA123" s="49"/>
      <c r="SVB123" s="49"/>
      <c r="SVC123" s="49"/>
      <c r="SVD123" s="49"/>
      <c r="SVE123" s="49"/>
      <c r="SVF123" s="49"/>
      <c r="SVG123" s="49"/>
      <c r="SVH123" s="49"/>
      <c r="SVI123" s="49"/>
      <c r="SVJ123" s="49"/>
      <c r="SVK123" s="49"/>
      <c r="SVL123" s="49"/>
      <c r="SVM123" s="49"/>
      <c r="SVN123" s="49"/>
      <c r="SVO123" s="49"/>
      <c r="SVP123" s="49"/>
      <c r="SVQ123" s="49"/>
      <c r="SVR123" s="49"/>
      <c r="SVS123" s="49"/>
      <c r="SVT123" s="49"/>
      <c r="SVU123" s="49"/>
      <c r="SVV123" s="49"/>
      <c r="SVW123" s="49"/>
      <c r="SVX123" s="49"/>
      <c r="SVY123" s="49"/>
      <c r="SVZ123" s="49"/>
      <c r="SWA123" s="49"/>
      <c r="SWB123" s="49"/>
      <c r="SWC123" s="49"/>
      <c r="SWD123" s="49"/>
      <c r="SWE123" s="49"/>
      <c r="SWF123" s="49"/>
      <c r="SWG123" s="49"/>
      <c r="SWH123" s="49"/>
      <c r="SWI123" s="49"/>
      <c r="SWJ123" s="49"/>
      <c r="SWK123" s="49"/>
      <c r="SWL123" s="49"/>
      <c r="SWM123" s="49"/>
      <c r="SWN123" s="49"/>
      <c r="SWO123" s="49"/>
      <c r="SWP123" s="49"/>
      <c r="SWQ123" s="49"/>
      <c r="SWR123" s="49"/>
      <c r="SWS123" s="49"/>
      <c r="SWT123" s="49"/>
      <c r="SWU123" s="49"/>
      <c r="SWV123" s="49"/>
      <c r="SWW123" s="49"/>
      <c r="SWX123" s="49"/>
      <c r="SWY123" s="49"/>
      <c r="SWZ123" s="49"/>
      <c r="SXA123" s="49"/>
      <c r="SXB123" s="49"/>
      <c r="SXC123" s="49"/>
      <c r="SXD123" s="49"/>
      <c r="SXE123" s="49"/>
      <c r="SXF123" s="49"/>
      <c r="SXG123" s="49"/>
      <c r="SXH123" s="49"/>
      <c r="SXI123" s="49"/>
      <c r="SXJ123" s="49"/>
      <c r="SXK123" s="49"/>
      <c r="SXL123" s="49"/>
      <c r="SXM123" s="49"/>
      <c r="SXN123" s="49"/>
      <c r="SXO123" s="49"/>
      <c r="SXP123" s="49"/>
      <c r="SXQ123" s="49"/>
      <c r="SXR123" s="49"/>
      <c r="SXS123" s="49"/>
      <c r="SXT123" s="49"/>
      <c r="SXU123" s="49"/>
      <c r="SXV123" s="49"/>
      <c r="SXW123" s="49"/>
      <c r="SXX123" s="49"/>
      <c r="SXY123" s="49"/>
      <c r="SXZ123" s="49"/>
      <c r="SYA123" s="49"/>
      <c r="SYB123" s="49"/>
      <c r="SYC123" s="49"/>
      <c r="SYD123" s="49"/>
      <c r="SYE123" s="49"/>
      <c r="SYF123" s="49"/>
      <c r="SYG123" s="49"/>
      <c r="SYH123" s="49"/>
      <c r="SYI123" s="49"/>
      <c r="SYJ123" s="49"/>
      <c r="SYK123" s="49"/>
      <c r="SYL123" s="49"/>
      <c r="SYM123" s="49"/>
      <c r="SYN123" s="49"/>
      <c r="SYO123" s="49"/>
      <c r="SYP123" s="49"/>
      <c r="SYQ123" s="49"/>
      <c r="SYR123" s="49"/>
      <c r="SYS123" s="49"/>
      <c r="SYT123" s="49"/>
      <c r="SYU123" s="49"/>
      <c r="SYV123" s="49"/>
      <c r="SYW123" s="49"/>
      <c r="SYX123" s="49"/>
      <c r="SYY123" s="49"/>
      <c r="SYZ123" s="49"/>
      <c r="SZA123" s="49"/>
      <c r="SZB123" s="49"/>
      <c r="SZC123" s="49"/>
      <c r="SZD123" s="49"/>
      <c r="SZE123" s="49"/>
      <c r="SZF123" s="49"/>
      <c r="SZG123" s="49"/>
      <c r="SZH123" s="49"/>
      <c r="SZI123" s="49"/>
      <c r="SZJ123" s="49"/>
      <c r="SZK123" s="49"/>
      <c r="SZL123" s="49"/>
      <c r="SZM123" s="49"/>
      <c r="SZN123" s="49"/>
      <c r="SZO123" s="49"/>
      <c r="SZP123" s="49"/>
      <c r="SZQ123" s="49"/>
      <c r="SZR123" s="49"/>
      <c r="SZS123" s="49"/>
      <c r="SZT123" s="49"/>
      <c r="SZU123" s="49"/>
      <c r="SZV123" s="49"/>
      <c r="SZW123" s="49"/>
      <c r="SZX123" s="49"/>
      <c r="SZY123" s="49"/>
      <c r="SZZ123" s="49"/>
      <c r="TAA123" s="49"/>
      <c r="TAB123" s="49"/>
      <c r="TAC123" s="49"/>
      <c r="TAD123" s="49"/>
      <c r="TAE123" s="49"/>
      <c r="TAF123" s="49"/>
      <c r="TAG123" s="49"/>
      <c r="TAH123" s="49"/>
      <c r="TAI123" s="49"/>
      <c r="TAJ123" s="49"/>
      <c r="TAK123" s="49"/>
      <c r="TAL123" s="49"/>
      <c r="TAM123" s="49"/>
      <c r="TAN123" s="49"/>
      <c r="TAO123" s="49"/>
      <c r="TAP123" s="49"/>
      <c r="TAQ123" s="49"/>
      <c r="TAR123" s="49"/>
      <c r="TAS123" s="49"/>
      <c r="TAT123" s="49"/>
      <c r="TAU123" s="49"/>
      <c r="TAV123" s="49"/>
      <c r="TAW123" s="49"/>
      <c r="TAX123" s="49"/>
      <c r="TAY123" s="49"/>
      <c r="TAZ123" s="49"/>
      <c r="TBA123" s="49"/>
      <c r="TBB123" s="49"/>
      <c r="TBC123" s="49"/>
      <c r="TBD123" s="49"/>
      <c r="TBE123" s="49"/>
      <c r="TBF123" s="49"/>
      <c r="TBG123" s="49"/>
      <c r="TBH123" s="49"/>
      <c r="TBI123" s="49"/>
      <c r="TBJ123" s="49"/>
      <c r="TBK123" s="49"/>
      <c r="TBL123" s="49"/>
      <c r="TBM123" s="49"/>
      <c r="TBN123" s="49"/>
      <c r="TBO123" s="49"/>
      <c r="TBP123" s="49"/>
      <c r="TBQ123" s="49"/>
      <c r="TBR123" s="49"/>
      <c r="TBS123" s="49"/>
      <c r="TBT123" s="49"/>
      <c r="TBU123" s="49"/>
      <c r="TBV123" s="49"/>
      <c r="TBW123" s="49"/>
      <c r="TBX123" s="49"/>
      <c r="TBY123" s="49"/>
      <c r="TBZ123" s="49"/>
      <c r="TCA123" s="49"/>
      <c r="TCB123" s="49"/>
      <c r="TCC123" s="49"/>
      <c r="TCD123" s="49"/>
      <c r="TCE123" s="49"/>
      <c r="TCF123" s="49"/>
      <c r="TCG123" s="49"/>
      <c r="TCH123" s="49"/>
      <c r="TCI123" s="49"/>
      <c r="TCJ123" s="49"/>
      <c r="TCK123" s="49"/>
      <c r="TCL123" s="49"/>
      <c r="TCM123" s="49"/>
      <c r="TCN123" s="49"/>
      <c r="TCO123" s="49"/>
      <c r="TCP123" s="49"/>
      <c r="TCQ123" s="49"/>
      <c r="TCR123" s="49"/>
      <c r="TCS123" s="49"/>
      <c r="TCT123" s="49"/>
      <c r="TCU123" s="49"/>
      <c r="TCV123" s="49"/>
      <c r="TCW123" s="49"/>
      <c r="TCX123" s="49"/>
      <c r="TCY123" s="49"/>
      <c r="TCZ123" s="49"/>
      <c r="TDA123" s="49"/>
      <c r="TDB123" s="49"/>
      <c r="TDC123" s="49"/>
      <c r="TDD123" s="49"/>
      <c r="TDE123" s="49"/>
      <c r="TDF123" s="49"/>
      <c r="TDG123" s="49"/>
      <c r="TDH123" s="49"/>
      <c r="TDI123" s="49"/>
      <c r="TDJ123" s="49"/>
      <c r="TDK123" s="49"/>
      <c r="TDL123" s="49"/>
      <c r="TDM123" s="49"/>
      <c r="TDN123" s="49"/>
      <c r="TDO123" s="49"/>
      <c r="TDP123" s="49"/>
      <c r="TDQ123" s="49"/>
      <c r="TDR123" s="49"/>
      <c r="TDS123" s="49"/>
      <c r="TDT123" s="49"/>
      <c r="TDU123" s="49"/>
      <c r="TDV123" s="49"/>
      <c r="TDW123" s="49"/>
      <c r="TDX123" s="49"/>
      <c r="TDY123" s="49"/>
      <c r="TDZ123" s="49"/>
      <c r="TEA123" s="49"/>
      <c r="TEB123" s="49"/>
      <c r="TEC123" s="49"/>
      <c r="TED123" s="49"/>
      <c r="TEE123" s="49"/>
      <c r="TEF123" s="49"/>
      <c r="TEG123" s="49"/>
      <c r="TEH123" s="49"/>
      <c r="TEI123" s="49"/>
      <c r="TEJ123" s="49"/>
      <c r="TEK123" s="49"/>
      <c r="TEL123" s="49"/>
      <c r="TEM123" s="49"/>
      <c r="TEN123" s="49"/>
      <c r="TEO123" s="49"/>
      <c r="TEP123" s="49"/>
      <c r="TEQ123" s="49"/>
      <c r="TER123" s="49"/>
      <c r="TES123" s="49"/>
      <c r="TET123" s="49"/>
      <c r="TEU123" s="49"/>
      <c r="TEV123" s="49"/>
      <c r="TEW123" s="49"/>
      <c r="TEX123" s="49"/>
      <c r="TEY123" s="49"/>
      <c r="TEZ123" s="49"/>
      <c r="TFA123" s="49"/>
      <c r="TFB123" s="49"/>
      <c r="TFC123" s="49"/>
      <c r="TFD123" s="49"/>
      <c r="TFE123" s="49"/>
      <c r="TFF123" s="49"/>
      <c r="TFG123" s="49"/>
      <c r="TFH123" s="49"/>
      <c r="TFI123" s="49"/>
      <c r="TFJ123" s="49"/>
      <c r="TFK123" s="49"/>
      <c r="TFL123" s="49"/>
      <c r="TFM123" s="49"/>
      <c r="TFN123" s="49"/>
      <c r="TFO123" s="49"/>
      <c r="TFP123" s="49"/>
      <c r="TFQ123" s="49"/>
      <c r="TFR123" s="49"/>
      <c r="TFS123" s="49"/>
      <c r="TFT123" s="49"/>
      <c r="TFU123" s="49"/>
      <c r="TFV123" s="49"/>
      <c r="TFW123" s="49"/>
      <c r="TFX123" s="49"/>
      <c r="TFY123" s="49"/>
      <c r="TFZ123" s="49"/>
      <c r="TGA123" s="49"/>
      <c r="TGB123" s="49"/>
      <c r="TGC123" s="49"/>
      <c r="TGD123" s="49"/>
      <c r="TGE123" s="49"/>
      <c r="TGF123" s="49"/>
      <c r="TGG123" s="49"/>
      <c r="TGH123" s="49"/>
      <c r="TGI123" s="49"/>
      <c r="TGJ123" s="49"/>
      <c r="TGK123" s="49"/>
      <c r="TGL123" s="49"/>
      <c r="TGM123" s="49"/>
      <c r="TGN123" s="49"/>
      <c r="TGO123" s="49"/>
      <c r="TGP123" s="49"/>
      <c r="TGQ123" s="49"/>
      <c r="TGR123" s="49"/>
      <c r="TGS123" s="49"/>
      <c r="TGT123" s="49"/>
      <c r="TGU123" s="49"/>
      <c r="TGV123" s="49"/>
      <c r="TGW123" s="49"/>
      <c r="TGX123" s="49"/>
      <c r="TGY123" s="49"/>
      <c r="TGZ123" s="49"/>
      <c r="THA123" s="49"/>
      <c r="THB123" s="49"/>
      <c r="THC123" s="49"/>
      <c r="THD123" s="49"/>
      <c r="THE123" s="49"/>
      <c r="THF123" s="49"/>
      <c r="THG123" s="49"/>
      <c r="THH123" s="49"/>
      <c r="THI123" s="49"/>
      <c r="THJ123" s="49"/>
      <c r="THK123" s="49"/>
      <c r="THL123" s="49"/>
      <c r="THM123" s="49"/>
      <c r="THN123" s="49"/>
      <c r="THO123" s="49"/>
      <c r="THP123" s="49"/>
      <c r="THQ123" s="49"/>
      <c r="THR123" s="49"/>
      <c r="THS123" s="49"/>
      <c r="THT123" s="49"/>
      <c r="THU123" s="49"/>
      <c r="THV123" s="49"/>
      <c r="THW123" s="49"/>
      <c r="THX123" s="49"/>
      <c r="THY123" s="49"/>
      <c r="THZ123" s="49"/>
      <c r="TIA123" s="49"/>
      <c r="TIB123" s="49"/>
      <c r="TIC123" s="49"/>
      <c r="TID123" s="49"/>
      <c r="TIE123" s="49"/>
      <c r="TIF123" s="49"/>
      <c r="TIG123" s="49"/>
      <c r="TIH123" s="49"/>
      <c r="TII123" s="49"/>
      <c r="TIJ123" s="49"/>
      <c r="TIK123" s="49"/>
      <c r="TIL123" s="49"/>
      <c r="TIM123" s="49"/>
      <c r="TIN123" s="49"/>
      <c r="TIO123" s="49"/>
      <c r="TIP123" s="49"/>
      <c r="TIQ123" s="49"/>
      <c r="TIR123" s="49"/>
      <c r="TIS123" s="49"/>
      <c r="TIT123" s="49"/>
      <c r="TIU123" s="49"/>
      <c r="TIV123" s="49"/>
      <c r="TIW123" s="49"/>
      <c r="TIX123" s="49"/>
      <c r="TIY123" s="49"/>
      <c r="TIZ123" s="49"/>
      <c r="TJA123" s="49"/>
      <c r="TJB123" s="49"/>
      <c r="TJC123" s="49"/>
      <c r="TJD123" s="49"/>
      <c r="TJE123" s="49"/>
      <c r="TJF123" s="49"/>
      <c r="TJG123" s="49"/>
      <c r="TJH123" s="49"/>
      <c r="TJI123" s="49"/>
      <c r="TJJ123" s="49"/>
      <c r="TJK123" s="49"/>
      <c r="TJL123" s="49"/>
      <c r="TJM123" s="49"/>
      <c r="TJN123" s="49"/>
      <c r="TJO123" s="49"/>
      <c r="TJP123" s="49"/>
      <c r="TJQ123" s="49"/>
      <c r="TJR123" s="49"/>
      <c r="TJS123" s="49"/>
      <c r="TJT123" s="49"/>
      <c r="TJU123" s="49"/>
      <c r="TJV123" s="49"/>
      <c r="TJW123" s="49"/>
      <c r="TJX123" s="49"/>
      <c r="TJY123" s="49"/>
      <c r="TJZ123" s="49"/>
      <c r="TKA123" s="49"/>
      <c r="TKB123" s="49"/>
      <c r="TKC123" s="49"/>
      <c r="TKD123" s="49"/>
      <c r="TKE123" s="49"/>
      <c r="TKF123" s="49"/>
      <c r="TKG123" s="49"/>
      <c r="TKH123" s="49"/>
      <c r="TKI123" s="49"/>
      <c r="TKJ123" s="49"/>
      <c r="TKK123" s="49"/>
      <c r="TKL123" s="49"/>
      <c r="TKM123" s="49"/>
      <c r="TKN123" s="49"/>
      <c r="TKO123" s="49"/>
      <c r="TKP123" s="49"/>
      <c r="TKQ123" s="49"/>
      <c r="TKR123" s="49"/>
      <c r="TKS123" s="49"/>
      <c r="TKT123" s="49"/>
      <c r="TKU123" s="49"/>
      <c r="TKV123" s="49"/>
      <c r="TKW123" s="49"/>
      <c r="TKX123" s="49"/>
      <c r="TKY123" s="49"/>
      <c r="TKZ123" s="49"/>
      <c r="TLA123" s="49"/>
      <c r="TLB123" s="49"/>
      <c r="TLC123" s="49"/>
      <c r="TLD123" s="49"/>
      <c r="TLE123" s="49"/>
      <c r="TLF123" s="49"/>
      <c r="TLG123" s="49"/>
      <c r="TLH123" s="49"/>
      <c r="TLI123" s="49"/>
      <c r="TLJ123" s="49"/>
      <c r="TLK123" s="49"/>
      <c r="TLL123" s="49"/>
      <c r="TLM123" s="49"/>
      <c r="TLN123" s="49"/>
      <c r="TLO123" s="49"/>
      <c r="TLP123" s="49"/>
      <c r="TLQ123" s="49"/>
      <c r="TLR123" s="49"/>
      <c r="TLS123" s="49"/>
      <c r="TLT123" s="49"/>
      <c r="TLU123" s="49"/>
      <c r="TLV123" s="49"/>
      <c r="TLW123" s="49"/>
      <c r="TLX123" s="49"/>
      <c r="TLY123" s="49"/>
      <c r="TLZ123" s="49"/>
      <c r="TMA123" s="49"/>
      <c r="TMB123" s="49"/>
      <c r="TMC123" s="49"/>
      <c r="TMD123" s="49"/>
      <c r="TME123" s="49"/>
      <c r="TMF123" s="49"/>
      <c r="TMG123" s="49"/>
      <c r="TMH123" s="49"/>
      <c r="TMI123" s="49"/>
      <c r="TMJ123" s="49"/>
      <c r="TMK123" s="49"/>
      <c r="TML123" s="49"/>
      <c r="TMM123" s="49"/>
      <c r="TMN123" s="49"/>
      <c r="TMO123" s="49"/>
      <c r="TMP123" s="49"/>
      <c r="TMQ123" s="49"/>
      <c r="TMR123" s="49"/>
      <c r="TMS123" s="49"/>
      <c r="TMT123" s="49"/>
      <c r="TMU123" s="49"/>
      <c r="TMV123" s="49"/>
      <c r="TMW123" s="49"/>
      <c r="TMX123" s="49"/>
      <c r="TMY123" s="49"/>
      <c r="TMZ123" s="49"/>
      <c r="TNA123" s="49"/>
      <c r="TNB123" s="49"/>
      <c r="TNC123" s="49"/>
      <c r="TND123" s="49"/>
      <c r="TNE123" s="49"/>
      <c r="TNF123" s="49"/>
      <c r="TNG123" s="49"/>
      <c r="TNH123" s="49"/>
      <c r="TNI123" s="49"/>
      <c r="TNJ123" s="49"/>
      <c r="TNK123" s="49"/>
      <c r="TNL123" s="49"/>
      <c r="TNM123" s="49"/>
      <c r="TNN123" s="49"/>
      <c r="TNO123" s="49"/>
      <c r="TNP123" s="49"/>
      <c r="TNQ123" s="49"/>
      <c r="TNR123" s="49"/>
      <c r="TNS123" s="49"/>
      <c r="TNT123" s="49"/>
      <c r="TNU123" s="49"/>
      <c r="TNV123" s="49"/>
      <c r="TNW123" s="49"/>
      <c r="TNX123" s="49"/>
      <c r="TNY123" s="49"/>
      <c r="TNZ123" s="49"/>
      <c r="TOA123" s="49"/>
      <c r="TOB123" s="49"/>
      <c r="TOC123" s="49"/>
      <c r="TOD123" s="49"/>
      <c r="TOE123" s="49"/>
      <c r="TOF123" s="49"/>
      <c r="TOG123" s="49"/>
      <c r="TOH123" s="49"/>
      <c r="TOI123" s="49"/>
      <c r="TOJ123" s="49"/>
      <c r="TOK123" s="49"/>
      <c r="TOL123" s="49"/>
      <c r="TOM123" s="49"/>
      <c r="TON123" s="49"/>
      <c r="TOO123" s="49"/>
      <c r="TOP123" s="49"/>
      <c r="TOQ123" s="49"/>
      <c r="TOR123" s="49"/>
      <c r="TOS123" s="49"/>
      <c r="TOT123" s="49"/>
      <c r="TOU123" s="49"/>
      <c r="TOV123" s="49"/>
      <c r="TOW123" s="49"/>
      <c r="TOX123" s="49"/>
      <c r="TOY123" s="49"/>
      <c r="TOZ123" s="49"/>
      <c r="TPA123" s="49"/>
      <c r="TPB123" s="49"/>
      <c r="TPC123" s="49"/>
      <c r="TPD123" s="49"/>
      <c r="TPE123" s="49"/>
      <c r="TPF123" s="49"/>
      <c r="TPG123" s="49"/>
      <c r="TPH123" s="49"/>
      <c r="TPI123" s="49"/>
      <c r="TPJ123" s="49"/>
      <c r="TPK123" s="49"/>
      <c r="TPL123" s="49"/>
      <c r="TPM123" s="49"/>
      <c r="TPN123" s="49"/>
      <c r="TPO123" s="49"/>
      <c r="TPP123" s="49"/>
      <c r="TPQ123" s="49"/>
      <c r="TPR123" s="49"/>
      <c r="TPS123" s="49"/>
      <c r="TPT123" s="49"/>
      <c r="TPU123" s="49"/>
      <c r="TPV123" s="49"/>
      <c r="TPW123" s="49"/>
      <c r="TPX123" s="49"/>
      <c r="TPY123" s="49"/>
      <c r="TPZ123" s="49"/>
      <c r="TQA123" s="49"/>
      <c r="TQB123" s="49"/>
      <c r="TQC123" s="49"/>
      <c r="TQD123" s="49"/>
      <c r="TQE123" s="49"/>
      <c r="TQF123" s="49"/>
      <c r="TQG123" s="49"/>
      <c r="TQH123" s="49"/>
      <c r="TQI123" s="49"/>
      <c r="TQJ123" s="49"/>
      <c r="TQK123" s="49"/>
      <c r="TQL123" s="49"/>
      <c r="TQM123" s="49"/>
      <c r="TQN123" s="49"/>
      <c r="TQO123" s="49"/>
      <c r="TQP123" s="49"/>
      <c r="TQQ123" s="49"/>
      <c r="TQR123" s="49"/>
      <c r="TQS123" s="49"/>
      <c r="TQT123" s="49"/>
      <c r="TQU123" s="49"/>
      <c r="TQV123" s="49"/>
      <c r="TQW123" s="49"/>
      <c r="TQX123" s="49"/>
      <c r="TQY123" s="49"/>
      <c r="TQZ123" s="49"/>
      <c r="TRA123" s="49"/>
      <c r="TRB123" s="49"/>
      <c r="TRC123" s="49"/>
      <c r="TRD123" s="49"/>
      <c r="TRE123" s="49"/>
      <c r="TRF123" s="49"/>
      <c r="TRG123" s="49"/>
      <c r="TRH123" s="49"/>
      <c r="TRI123" s="49"/>
      <c r="TRJ123" s="49"/>
      <c r="TRK123" s="49"/>
      <c r="TRL123" s="49"/>
      <c r="TRM123" s="49"/>
      <c r="TRN123" s="49"/>
      <c r="TRO123" s="49"/>
      <c r="TRP123" s="49"/>
      <c r="TRQ123" s="49"/>
      <c r="TRR123" s="49"/>
      <c r="TRS123" s="49"/>
      <c r="TRT123" s="49"/>
      <c r="TRU123" s="49"/>
      <c r="TRV123" s="49"/>
      <c r="TRW123" s="49"/>
      <c r="TRX123" s="49"/>
      <c r="TRY123" s="49"/>
      <c r="TRZ123" s="49"/>
      <c r="TSA123" s="49"/>
      <c r="TSB123" s="49"/>
      <c r="TSC123" s="49"/>
      <c r="TSD123" s="49"/>
      <c r="TSE123" s="49"/>
      <c r="TSF123" s="49"/>
      <c r="TSG123" s="49"/>
      <c r="TSH123" s="49"/>
      <c r="TSI123" s="49"/>
      <c r="TSJ123" s="49"/>
      <c r="TSK123" s="49"/>
      <c r="TSL123" s="49"/>
      <c r="TSM123" s="49"/>
      <c r="TSN123" s="49"/>
      <c r="TSO123" s="49"/>
      <c r="TSP123" s="49"/>
      <c r="TSQ123" s="49"/>
      <c r="TSR123" s="49"/>
      <c r="TSS123" s="49"/>
      <c r="TST123" s="49"/>
      <c r="TSU123" s="49"/>
      <c r="TSV123" s="49"/>
      <c r="TSW123" s="49"/>
      <c r="TSX123" s="49"/>
      <c r="TSY123" s="49"/>
      <c r="TSZ123" s="49"/>
      <c r="TTA123" s="49"/>
      <c r="TTB123" s="49"/>
      <c r="TTC123" s="49"/>
      <c r="TTD123" s="49"/>
      <c r="TTE123" s="49"/>
      <c r="TTF123" s="49"/>
      <c r="TTG123" s="49"/>
      <c r="TTH123" s="49"/>
      <c r="TTI123" s="49"/>
      <c r="TTJ123" s="49"/>
      <c r="TTK123" s="49"/>
      <c r="TTL123" s="49"/>
      <c r="TTM123" s="49"/>
      <c r="TTN123" s="49"/>
      <c r="TTO123" s="49"/>
      <c r="TTP123" s="49"/>
      <c r="TTQ123" s="49"/>
      <c r="TTR123" s="49"/>
      <c r="TTS123" s="49"/>
      <c r="TTT123" s="49"/>
      <c r="TTU123" s="49"/>
      <c r="TTV123" s="49"/>
      <c r="TTW123" s="49"/>
      <c r="TTX123" s="49"/>
      <c r="TTY123" s="49"/>
      <c r="TTZ123" s="49"/>
      <c r="TUA123" s="49"/>
      <c r="TUB123" s="49"/>
      <c r="TUC123" s="49"/>
      <c r="TUD123" s="49"/>
      <c r="TUE123" s="49"/>
      <c r="TUF123" s="49"/>
      <c r="TUG123" s="49"/>
      <c r="TUH123" s="49"/>
      <c r="TUI123" s="49"/>
      <c r="TUJ123" s="49"/>
      <c r="TUK123" s="49"/>
      <c r="TUL123" s="49"/>
      <c r="TUM123" s="49"/>
      <c r="TUN123" s="49"/>
      <c r="TUO123" s="49"/>
      <c r="TUP123" s="49"/>
      <c r="TUQ123" s="49"/>
      <c r="TUR123" s="49"/>
      <c r="TUS123" s="49"/>
      <c r="TUT123" s="49"/>
      <c r="TUU123" s="49"/>
      <c r="TUV123" s="49"/>
      <c r="TUW123" s="49"/>
      <c r="TUX123" s="49"/>
      <c r="TUY123" s="49"/>
      <c r="TUZ123" s="49"/>
      <c r="TVA123" s="49"/>
      <c r="TVB123" s="49"/>
      <c r="TVC123" s="49"/>
      <c r="TVD123" s="49"/>
      <c r="TVE123" s="49"/>
      <c r="TVF123" s="49"/>
      <c r="TVG123" s="49"/>
      <c r="TVH123" s="49"/>
      <c r="TVI123" s="49"/>
      <c r="TVJ123" s="49"/>
      <c r="TVK123" s="49"/>
      <c r="TVL123" s="49"/>
      <c r="TVM123" s="49"/>
      <c r="TVN123" s="49"/>
      <c r="TVO123" s="49"/>
      <c r="TVP123" s="49"/>
      <c r="TVQ123" s="49"/>
      <c r="TVR123" s="49"/>
      <c r="TVS123" s="49"/>
      <c r="TVT123" s="49"/>
      <c r="TVU123" s="49"/>
      <c r="TVV123" s="49"/>
      <c r="TVW123" s="49"/>
      <c r="TVX123" s="49"/>
      <c r="TVY123" s="49"/>
      <c r="TVZ123" s="49"/>
      <c r="TWA123" s="49"/>
      <c r="TWB123" s="49"/>
      <c r="TWC123" s="49"/>
      <c r="TWD123" s="49"/>
      <c r="TWE123" s="49"/>
      <c r="TWF123" s="49"/>
      <c r="TWG123" s="49"/>
      <c r="TWH123" s="49"/>
      <c r="TWI123" s="49"/>
      <c r="TWJ123" s="49"/>
      <c r="TWK123" s="49"/>
      <c r="TWL123" s="49"/>
      <c r="TWM123" s="49"/>
      <c r="TWN123" s="49"/>
      <c r="TWO123" s="49"/>
      <c r="TWP123" s="49"/>
      <c r="TWQ123" s="49"/>
      <c r="TWR123" s="49"/>
      <c r="TWS123" s="49"/>
      <c r="TWT123" s="49"/>
      <c r="TWU123" s="49"/>
      <c r="TWV123" s="49"/>
      <c r="TWW123" s="49"/>
      <c r="TWX123" s="49"/>
      <c r="TWY123" s="49"/>
      <c r="TWZ123" s="49"/>
      <c r="TXA123" s="49"/>
      <c r="TXB123" s="49"/>
      <c r="TXC123" s="49"/>
      <c r="TXD123" s="49"/>
      <c r="TXE123" s="49"/>
      <c r="TXF123" s="49"/>
      <c r="TXG123" s="49"/>
      <c r="TXH123" s="49"/>
      <c r="TXI123" s="49"/>
      <c r="TXJ123" s="49"/>
      <c r="TXK123" s="49"/>
      <c r="TXL123" s="49"/>
      <c r="TXM123" s="49"/>
      <c r="TXN123" s="49"/>
      <c r="TXO123" s="49"/>
      <c r="TXP123" s="49"/>
      <c r="TXQ123" s="49"/>
      <c r="TXR123" s="49"/>
      <c r="TXS123" s="49"/>
      <c r="TXT123" s="49"/>
      <c r="TXU123" s="49"/>
      <c r="TXV123" s="49"/>
      <c r="TXW123" s="49"/>
      <c r="TXX123" s="49"/>
      <c r="TXY123" s="49"/>
      <c r="TXZ123" s="49"/>
      <c r="TYA123" s="49"/>
      <c r="TYB123" s="49"/>
      <c r="TYC123" s="49"/>
      <c r="TYD123" s="49"/>
      <c r="TYE123" s="49"/>
      <c r="TYF123" s="49"/>
      <c r="TYG123" s="49"/>
      <c r="TYH123" s="49"/>
      <c r="TYI123" s="49"/>
      <c r="TYJ123" s="49"/>
      <c r="TYK123" s="49"/>
      <c r="TYL123" s="49"/>
      <c r="TYM123" s="49"/>
      <c r="TYN123" s="49"/>
      <c r="TYO123" s="49"/>
      <c r="TYP123" s="49"/>
      <c r="TYQ123" s="49"/>
      <c r="TYR123" s="49"/>
      <c r="TYS123" s="49"/>
      <c r="TYT123" s="49"/>
      <c r="TYU123" s="49"/>
      <c r="TYV123" s="49"/>
      <c r="TYW123" s="49"/>
      <c r="TYX123" s="49"/>
      <c r="TYY123" s="49"/>
      <c r="TYZ123" s="49"/>
      <c r="TZA123" s="49"/>
      <c r="TZB123" s="49"/>
      <c r="TZC123" s="49"/>
      <c r="TZD123" s="49"/>
      <c r="TZE123" s="49"/>
      <c r="TZF123" s="49"/>
      <c r="TZG123" s="49"/>
      <c r="TZH123" s="49"/>
      <c r="TZI123" s="49"/>
      <c r="TZJ123" s="49"/>
      <c r="TZK123" s="49"/>
      <c r="TZL123" s="49"/>
      <c r="TZM123" s="49"/>
      <c r="TZN123" s="49"/>
      <c r="TZO123" s="49"/>
      <c r="TZP123" s="49"/>
      <c r="TZQ123" s="49"/>
      <c r="TZR123" s="49"/>
      <c r="TZS123" s="49"/>
      <c r="TZT123" s="49"/>
      <c r="TZU123" s="49"/>
      <c r="TZV123" s="49"/>
      <c r="TZW123" s="49"/>
      <c r="TZX123" s="49"/>
      <c r="TZY123" s="49"/>
      <c r="TZZ123" s="49"/>
      <c r="UAA123" s="49"/>
      <c r="UAB123" s="49"/>
      <c r="UAC123" s="49"/>
      <c r="UAD123" s="49"/>
      <c r="UAE123" s="49"/>
      <c r="UAF123" s="49"/>
      <c r="UAG123" s="49"/>
      <c r="UAH123" s="49"/>
      <c r="UAI123" s="49"/>
      <c r="UAJ123" s="49"/>
      <c r="UAK123" s="49"/>
      <c r="UAL123" s="49"/>
      <c r="UAM123" s="49"/>
      <c r="UAN123" s="49"/>
      <c r="UAO123" s="49"/>
      <c r="UAP123" s="49"/>
      <c r="UAQ123" s="49"/>
      <c r="UAR123" s="49"/>
      <c r="UAS123" s="49"/>
      <c r="UAT123" s="49"/>
      <c r="UAU123" s="49"/>
      <c r="UAV123" s="49"/>
      <c r="UAW123" s="49"/>
      <c r="UAX123" s="49"/>
      <c r="UAY123" s="49"/>
      <c r="UAZ123" s="49"/>
      <c r="UBA123" s="49"/>
      <c r="UBB123" s="49"/>
      <c r="UBC123" s="49"/>
      <c r="UBD123" s="49"/>
      <c r="UBE123" s="49"/>
      <c r="UBF123" s="49"/>
      <c r="UBG123" s="49"/>
      <c r="UBH123" s="49"/>
      <c r="UBI123" s="49"/>
      <c r="UBJ123" s="49"/>
      <c r="UBK123" s="49"/>
      <c r="UBL123" s="49"/>
      <c r="UBM123" s="49"/>
      <c r="UBN123" s="49"/>
      <c r="UBO123" s="49"/>
      <c r="UBP123" s="49"/>
      <c r="UBQ123" s="49"/>
      <c r="UBR123" s="49"/>
      <c r="UBS123" s="49"/>
      <c r="UBT123" s="49"/>
      <c r="UBU123" s="49"/>
      <c r="UBV123" s="49"/>
      <c r="UBW123" s="49"/>
      <c r="UBX123" s="49"/>
      <c r="UBY123" s="49"/>
      <c r="UBZ123" s="49"/>
      <c r="UCA123" s="49"/>
      <c r="UCB123" s="49"/>
      <c r="UCC123" s="49"/>
      <c r="UCD123" s="49"/>
      <c r="UCE123" s="49"/>
      <c r="UCF123" s="49"/>
      <c r="UCG123" s="49"/>
      <c r="UCH123" s="49"/>
      <c r="UCI123" s="49"/>
      <c r="UCJ123" s="49"/>
      <c r="UCK123" s="49"/>
      <c r="UCL123" s="49"/>
      <c r="UCM123" s="49"/>
      <c r="UCN123" s="49"/>
      <c r="UCO123" s="49"/>
      <c r="UCP123" s="49"/>
      <c r="UCQ123" s="49"/>
      <c r="UCR123" s="49"/>
      <c r="UCS123" s="49"/>
      <c r="UCT123" s="49"/>
      <c r="UCU123" s="49"/>
      <c r="UCV123" s="49"/>
      <c r="UCW123" s="49"/>
      <c r="UCX123" s="49"/>
      <c r="UCY123" s="49"/>
      <c r="UCZ123" s="49"/>
      <c r="UDA123" s="49"/>
      <c r="UDB123" s="49"/>
      <c r="UDC123" s="49"/>
      <c r="UDD123" s="49"/>
      <c r="UDE123" s="49"/>
      <c r="UDF123" s="49"/>
      <c r="UDG123" s="49"/>
      <c r="UDH123" s="49"/>
      <c r="UDI123" s="49"/>
      <c r="UDJ123" s="49"/>
      <c r="UDK123" s="49"/>
      <c r="UDL123" s="49"/>
      <c r="UDM123" s="49"/>
      <c r="UDN123" s="49"/>
      <c r="UDO123" s="49"/>
      <c r="UDP123" s="49"/>
      <c r="UDQ123" s="49"/>
      <c r="UDR123" s="49"/>
      <c r="UDS123" s="49"/>
      <c r="UDT123" s="49"/>
      <c r="UDU123" s="49"/>
      <c r="UDV123" s="49"/>
      <c r="UDW123" s="49"/>
      <c r="UDX123" s="49"/>
      <c r="UDY123" s="49"/>
      <c r="UDZ123" s="49"/>
      <c r="UEA123" s="49"/>
      <c r="UEB123" s="49"/>
      <c r="UEC123" s="49"/>
      <c r="UED123" s="49"/>
      <c r="UEE123" s="49"/>
      <c r="UEF123" s="49"/>
      <c r="UEG123" s="49"/>
      <c r="UEH123" s="49"/>
      <c r="UEI123" s="49"/>
      <c r="UEJ123" s="49"/>
      <c r="UEK123" s="49"/>
      <c r="UEL123" s="49"/>
      <c r="UEM123" s="49"/>
      <c r="UEN123" s="49"/>
      <c r="UEO123" s="49"/>
      <c r="UEP123" s="49"/>
      <c r="UEQ123" s="49"/>
      <c r="UER123" s="49"/>
      <c r="UES123" s="49"/>
      <c r="UET123" s="49"/>
      <c r="UEU123" s="49"/>
      <c r="UEV123" s="49"/>
      <c r="UEW123" s="49"/>
      <c r="UEX123" s="49"/>
      <c r="UEY123" s="49"/>
      <c r="UEZ123" s="49"/>
      <c r="UFA123" s="49"/>
      <c r="UFB123" s="49"/>
      <c r="UFC123" s="49"/>
      <c r="UFD123" s="49"/>
      <c r="UFE123" s="49"/>
      <c r="UFF123" s="49"/>
      <c r="UFG123" s="49"/>
      <c r="UFH123" s="49"/>
      <c r="UFI123" s="49"/>
      <c r="UFJ123" s="49"/>
      <c r="UFK123" s="49"/>
      <c r="UFL123" s="49"/>
      <c r="UFM123" s="49"/>
      <c r="UFN123" s="49"/>
      <c r="UFO123" s="49"/>
      <c r="UFP123" s="49"/>
      <c r="UFQ123" s="49"/>
      <c r="UFR123" s="49"/>
      <c r="UFS123" s="49"/>
      <c r="UFT123" s="49"/>
      <c r="UFU123" s="49"/>
      <c r="UFV123" s="49"/>
      <c r="UFW123" s="49"/>
      <c r="UFX123" s="49"/>
      <c r="UFY123" s="49"/>
      <c r="UFZ123" s="49"/>
      <c r="UGA123" s="49"/>
      <c r="UGB123" s="49"/>
      <c r="UGC123" s="49"/>
      <c r="UGD123" s="49"/>
      <c r="UGE123" s="49"/>
      <c r="UGF123" s="49"/>
      <c r="UGG123" s="49"/>
      <c r="UGH123" s="49"/>
      <c r="UGI123" s="49"/>
      <c r="UGJ123" s="49"/>
      <c r="UGK123" s="49"/>
      <c r="UGL123" s="49"/>
      <c r="UGM123" s="49"/>
      <c r="UGN123" s="49"/>
      <c r="UGO123" s="49"/>
      <c r="UGP123" s="49"/>
      <c r="UGQ123" s="49"/>
      <c r="UGR123" s="49"/>
      <c r="UGS123" s="49"/>
      <c r="UGT123" s="49"/>
      <c r="UGU123" s="49"/>
      <c r="UGV123" s="49"/>
      <c r="UGW123" s="49"/>
      <c r="UGX123" s="49"/>
      <c r="UGY123" s="49"/>
      <c r="UGZ123" s="49"/>
      <c r="UHA123" s="49"/>
      <c r="UHB123" s="49"/>
      <c r="UHC123" s="49"/>
      <c r="UHD123" s="49"/>
      <c r="UHE123" s="49"/>
      <c r="UHF123" s="49"/>
      <c r="UHG123" s="49"/>
      <c r="UHH123" s="49"/>
      <c r="UHI123" s="49"/>
      <c r="UHJ123" s="49"/>
      <c r="UHK123" s="49"/>
      <c r="UHL123" s="49"/>
      <c r="UHM123" s="49"/>
      <c r="UHN123" s="49"/>
      <c r="UHO123" s="49"/>
      <c r="UHP123" s="49"/>
      <c r="UHQ123" s="49"/>
      <c r="UHR123" s="49"/>
      <c r="UHS123" s="49"/>
      <c r="UHT123" s="49"/>
      <c r="UHU123" s="49"/>
      <c r="UHV123" s="49"/>
      <c r="UHW123" s="49"/>
      <c r="UHX123" s="49"/>
      <c r="UHY123" s="49"/>
      <c r="UHZ123" s="49"/>
      <c r="UIA123" s="49"/>
      <c r="UIB123" s="49"/>
      <c r="UIC123" s="49"/>
      <c r="UID123" s="49"/>
      <c r="UIE123" s="49"/>
      <c r="UIF123" s="49"/>
      <c r="UIG123" s="49"/>
      <c r="UIH123" s="49"/>
      <c r="UII123" s="49"/>
      <c r="UIJ123" s="49"/>
      <c r="UIK123" s="49"/>
      <c r="UIL123" s="49"/>
      <c r="UIM123" s="49"/>
      <c r="UIN123" s="49"/>
      <c r="UIO123" s="49"/>
      <c r="UIP123" s="49"/>
      <c r="UIQ123" s="49"/>
      <c r="UIR123" s="49"/>
      <c r="UIS123" s="49"/>
      <c r="UIT123" s="49"/>
      <c r="UIU123" s="49"/>
      <c r="UIV123" s="49"/>
      <c r="UIW123" s="49"/>
      <c r="UIX123" s="49"/>
      <c r="UIY123" s="49"/>
      <c r="UIZ123" s="49"/>
      <c r="UJA123" s="49"/>
      <c r="UJB123" s="49"/>
      <c r="UJC123" s="49"/>
      <c r="UJD123" s="49"/>
      <c r="UJE123" s="49"/>
      <c r="UJF123" s="49"/>
      <c r="UJG123" s="49"/>
      <c r="UJH123" s="49"/>
      <c r="UJI123" s="49"/>
      <c r="UJJ123" s="49"/>
      <c r="UJK123" s="49"/>
      <c r="UJL123" s="49"/>
      <c r="UJM123" s="49"/>
      <c r="UJN123" s="49"/>
      <c r="UJO123" s="49"/>
      <c r="UJP123" s="49"/>
      <c r="UJQ123" s="49"/>
      <c r="UJR123" s="49"/>
      <c r="UJS123" s="49"/>
      <c r="UJT123" s="49"/>
      <c r="UJU123" s="49"/>
      <c r="UJV123" s="49"/>
      <c r="UJW123" s="49"/>
      <c r="UJX123" s="49"/>
      <c r="UJY123" s="49"/>
      <c r="UJZ123" s="49"/>
      <c r="UKA123" s="49"/>
      <c r="UKB123" s="49"/>
      <c r="UKC123" s="49"/>
      <c r="UKD123" s="49"/>
      <c r="UKE123" s="49"/>
      <c r="UKF123" s="49"/>
      <c r="UKG123" s="49"/>
      <c r="UKH123" s="49"/>
      <c r="UKI123" s="49"/>
      <c r="UKJ123" s="49"/>
      <c r="UKK123" s="49"/>
      <c r="UKL123" s="49"/>
      <c r="UKM123" s="49"/>
      <c r="UKN123" s="49"/>
      <c r="UKO123" s="49"/>
      <c r="UKP123" s="49"/>
      <c r="UKQ123" s="49"/>
      <c r="UKR123" s="49"/>
      <c r="UKS123" s="49"/>
      <c r="UKT123" s="49"/>
      <c r="UKU123" s="49"/>
      <c r="UKV123" s="49"/>
      <c r="UKW123" s="49"/>
      <c r="UKX123" s="49"/>
      <c r="UKY123" s="49"/>
      <c r="UKZ123" s="49"/>
      <c r="ULA123" s="49"/>
      <c r="ULB123" s="49"/>
      <c r="ULC123" s="49"/>
      <c r="ULD123" s="49"/>
      <c r="ULE123" s="49"/>
      <c r="ULF123" s="49"/>
      <c r="ULG123" s="49"/>
      <c r="ULH123" s="49"/>
      <c r="ULI123" s="49"/>
      <c r="ULJ123" s="49"/>
      <c r="ULK123" s="49"/>
      <c r="ULL123" s="49"/>
      <c r="ULM123" s="49"/>
      <c r="ULN123" s="49"/>
      <c r="ULO123" s="49"/>
      <c r="ULP123" s="49"/>
      <c r="ULQ123" s="49"/>
      <c r="ULR123" s="49"/>
      <c r="ULS123" s="49"/>
      <c r="ULT123" s="49"/>
      <c r="ULU123" s="49"/>
      <c r="ULV123" s="49"/>
      <c r="ULW123" s="49"/>
      <c r="ULX123" s="49"/>
      <c r="ULY123" s="49"/>
      <c r="ULZ123" s="49"/>
      <c r="UMA123" s="49"/>
      <c r="UMB123" s="49"/>
      <c r="UMC123" s="49"/>
      <c r="UMD123" s="49"/>
      <c r="UME123" s="49"/>
      <c r="UMF123" s="49"/>
      <c r="UMG123" s="49"/>
      <c r="UMH123" s="49"/>
      <c r="UMI123" s="49"/>
      <c r="UMJ123" s="49"/>
      <c r="UMK123" s="49"/>
      <c r="UML123" s="49"/>
      <c r="UMM123" s="49"/>
      <c r="UMN123" s="49"/>
      <c r="UMO123" s="49"/>
      <c r="UMP123" s="49"/>
      <c r="UMQ123" s="49"/>
      <c r="UMR123" s="49"/>
      <c r="UMS123" s="49"/>
      <c r="UMT123" s="49"/>
      <c r="UMU123" s="49"/>
      <c r="UMV123" s="49"/>
      <c r="UMW123" s="49"/>
      <c r="UMX123" s="49"/>
      <c r="UMY123" s="49"/>
      <c r="UMZ123" s="49"/>
      <c r="UNA123" s="49"/>
      <c r="UNB123" s="49"/>
      <c r="UNC123" s="49"/>
      <c r="UND123" s="49"/>
      <c r="UNE123" s="49"/>
      <c r="UNF123" s="49"/>
      <c r="UNG123" s="49"/>
      <c r="UNH123" s="49"/>
      <c r="UNI123" s="49"/>
      <c r="UNJ123" s="49"/>
      <c r="UNK123" s="49"/>
      <c r="UNL123" s="49"/>
      <c r="UNM123" s="49"/>
      <c r="UNN123" s="49"/>
      <c r="UNO123" s="49"/>
      <c r="UNP123" s="49"/>
      <c r="UNQ123" s="49"/>
      <c r="UNR123" s="49"/>
      <c r="UNS123" s="49"/>
      <c r="UNT123" s="49"/>
      <c r="UNU123" s="49"/>
      <c r="UNV123" s="49"/>
      <c r="UNW123" s="49"/>
      <c r="UNX123" s="49"/>
      <c r="UNY123" s="49"/>
      <c r="UNZ123" s="49"/>
      <c r="UOA123" s="49"/>
      <c r="UOB123" s="49"/>
      <c r="UOC123" s="49"/>
      <c r="UOD123" s="49"/>
      <c r="UOE123" s="49"/>
      <c r="UOF123" s="49"/>
      <c r="UOG123" s="49"/>
      <c r="UOH123" s="49"/>
      <c r="UOI123" s="49"/>
      <c r="UOJ123" s="49"/>
      <c r="UOK123" s="49"/>
      <c r="UOL123" s="49"/>
      <c r="UOM123" s="49"/>
      <c r="UON123" s="49"/>
      <c r="UOO123" s="49"/>
      <c r="UOP123" s="49"/>
      <c r="UOQ123" s="49"/>
      <c r="UOR123" s="49"/>
      <c r="UOS123" s="49"/>
      <c r="UOT123" s="49"/>
      <c r="UOU123" s="49"/>
      <c r="UOV123" s="49"/>
      <c r="UOW123" s="49"/>
      <c r="UOX123" s="49"/>
      <c r="UOY123" s="49"/>
      <c r="UOZ123" s="49"/>
      <c r="UPA123" s="49"/>
      <c r="UPB123" s="49"/>
      <c r="UPC123" s="49"/>
      <c r="UPD123" s="49"/>
      <c r="UPE123" s="49"/>
      <c r="UPF123" s="49"/>
      <c r="UPG123" s="49"/>
      <c r="UPH123" s="49"/>
      <c r="UPI123" s="49"/>
      <c r="UPJ123" s="49"/>
      <c r="UPK123" s="49"/>
      <c r="UPL123" s="49"/>
      <c r="UPM123" s="49"/>
      <c r="UPN123" s="49"/>
      <c r="UPO123" s="49"/>
      <c r="UPP123" s="49"/>
      <c r="UPQ123" s="49"/>
      <c r="UPR123" s="49"/>
      <c r="UPS123" s="49"/>
      <c r="UPT123" s="49"/>
      <c r="UPU123" s="49"/>
      <c r="UPV123" s="49"/>
      <c r="UPW123" s="49"/>
      <c r="UPX123" s="49"/>
      <c r="UPY123" s="49"/>
      <c r="UPZ123" s="49"/>
      <c r="UQA123" s="49"/>
      <c r="UQB123" s="49"/>
      <c r="UQC123" s="49"/>
      <c r="UQD123" s="49"/>
      <c r="UQE123" s="49"/>
      <c r="UQF123" s="49"/>
      <c r="UQG123" s="49"/>
      <c r="UQH123" s="49"/>
      <c r="UQI123" s="49"/>
      <c r="UQJ123" s="49"/>
      <c r="UQK123" s="49"/>
      <c r="UQL123" s="49"/>
      <c r="UQM123" s="49"/>
      <c r="UQN123" s="49"/>
      <c r="UQO123" s="49"/>
      <c r="UQP123" s="49"/>
      <c r="UQQ123" s="49"/>
      <c r="UQR123" s="49"/>
      <c r="UQS123" s="49"/>
      <c r="UQT123" s="49"/>
      <c r="UQU123" s="49"/>
      <c r="UQV123" s="49"/>
      <c r="UQW123" s="49"/>
      <c r="UQX123" s="49"/>
      <c r="UQY123" s="49"/>
      <c r="UQZ123" s="49"/>
      <c r="URA123" s="49"/>
      <c r="URB123" s="49"/>
      <c r="URC123" s="49"/>
      <c r="URD123" s="49"/>
      <c r="URE123" s="49"/>
      <c r="URF123" s="49"/>
      <c r="URG123" s="49"/>
      <c r="URH123" s="49"/>
      <c r="URI123" s="49"/>
      <c r="URJ123" s="49"/>
      <c r="URK123" s="49"/>
      <c r="URL123" s="49"/>
      <c r="URM123" s="49"/>
      <c r="URN123" s="49"/>
      <c r="URO123" s="49"/>
      <c r="URP123" s="49"/>
      <c r="URQ123" s="49"/>
      <c r="URR123" s="49"/>
      <c r="URS123" s="49"/>
      <c r="URT123" s="49"/>
      <c r="URU123" s="49"/>
      <c r="URV123" s="49"/>
      <c r="URW123" s="49"/>
      <c r="URX123" s="49"/>
      <c r="URY123" s="49"/>
      <c r="URZ123" s="49"/>
      <c r="USA123" s="49"/>
      <c r="USB123" s="49"/>
      <c r="USC123" s="49"/>
      <c r="USD123" s="49"/>
      <c r="USE123" s="49"/>
      <c r="USF123" s="49"/>
      <c r="USG123" s="49"/>
      <c r="USH123" s="49"/>
      <c r="USI123" s="49"/>
      <c r="USJ123" s="49"/>
      <c r="USK123" s="49"/>
      <c r="USL123" s="49"/>
      <c r="USM123" s="49"/>
      <c r="USN123" s="49"/>
      <c r="USO123" s="49"/>
      <c r="USP123" s="49"/>
      <c r="USQ123" s="49"/>
      <c r="USR123" s="49"/>
      <c r="USS123" s="49"/>
      <c r="UST123" s="49"/>
      <c r="USU123" s="49"/>
      <c r="USV123" s="49"/>
      <c r="USW123" s="49"/>
      <c r="USX123" s="49"/>
      <c r="USY123" s="49"/>
      <c r="USZ123" s="49"/>
      <c r="UTA123" s="49"/>
      <c r="UTB123" s="49"/>
      <c r="UTC123" s="49"/>
      <c r="UTD123" s="49"/>
      <c r="UTE123" s="49"/>
      <c r="UTF123" s="49"/>
      <c r="UTG123" s="49"/>
      <c r="UTH123" s="49"/>
      <c r="UTI123" s="49"/>
      <c r="UTJ123" s="49"/>
      <c r="UTK123" s="49"/>
      <c r="UTL123" s="49"/>
      <c r="UTM123" s="49"/>
      <c r="UTN123" s="49"/>
      <c r="UTO123" s="49"/>
      <c r="UTP123" s="49"/>
      <c r="UTQ123" s="49"/>
      <c r="UTR123" s="49"/>
      <c r="UTS123" s="49"/>
      <c r="UTT123" s="49"/>
      <c r="UTU123" s="49"/>
      <c r="UTV123" s="49"/>
      <c r="UTW123" s="49"/>
      <c r="UTX123" s="49"/>
      <c r="UTY123" s="49"/>
      <c r="UTZ123" s="49"/>
      <c r="UUA123" s="49"/>
      <c r="UUB123" s="49"/>
      <c r="UUC123" s="49"/>
      <c r="UUD123" s="49"/>
      <c r="UUE123" s="49"/>
      <c r="UUF123" s="49"/>
      <c r="UUG123" s="49"/>
      <c r="UUH123" s="49"/>
      <c r="UUI123" s="49"/>
      <c r="UUJ123" s="49"/>
      <c r="UUK123" s="49"/>
      <c r="UUL123" s="49"/>
      <c r="UUM123" s="49"/>
      <c r="UUN123" s="49"/>
      <c r="UUO123" s="49"/>
      <c r="UUP123" s="49"/>
      <c r="UUQ123" s="49"/>
      <c r="UUR123" s="49"/>
      <c r="UUS123" s="49"/>
      <c r="UUT123" s="49"/>
      <c r="UUU123" s="49"/>
      <c r="UUV123" s="49"/>
      <c r="UUW123" s="49"/>
      <c r="UUX123" s="49"/>
      <c r="UUY123" s="49"/>
      <c r="UUZ123" s="49"/>
      <c r="UVA123" s="49"/>
      <c r="UVB123" s="49"/>
      <c r="UVC123" s="49"/>
      <c r="UVD123" s="49"/>
      <c r="UVE123" s="49"/>
      <c r="UVF123" s="49"/>
      <c r="UVG123" s="49"/>
      <c r="UVH123" s="49"/>
      <c r="UVI123" s="49"/>
      <c r="UVJ123" s="49"/>
      <c r="UVK123" s="49"/>
      <c r="UVL123" s="49"/>
      <c r="UVM123" s="49"/>
      <c r="UVN123" s="49"/>
      <c r="UVO123" s="49"/>
      <c r="UVP123" s="49"/>
      <c r="UVQ123" s="49"/>
      <c r="UVR123" s="49"/>
      <c r="UVS123" s="49"/>
      <c r="UVT123" s="49"/>
      <c r="UVU123" s="49"/>
      <c r="UVV123" s="49"/>
      <c r="UVW123" s="49"/>
      <c r="UVX123" s="49"/>
      <c r="UVY123" s="49"/>
      <c r="UVZ123" s="49"/>
      <c r="UWA123" s="49"/>
      <c r="UWB123" s="49"/>
      <c r="UWC123" s="49"/>
      <c r="UWD123" s="49"/>
      <c r="UWE123" s="49"/>
      <c r="UWF123" s="49"/>
      <c r="UWG123" s="49"/>
      <c r="UWH123" s="49"/>
      <c r="UWI123" s="49"/>
      <c r="UWJ123" s="49"/>
      <c r="UWK123" s="49"/>
      <c r="UWL123" s="49"/>
      <c r="UWM123" s="49"/>
      <c r="UWN123" s="49"/>
      <c r="UWO123" s="49"/>
      <c r="UWP123" s="49"/>
      <c r="UWQ123" s="49"/>
      <c r="UWR123" s="49"/>
      <c r="UWS123" s="49"/>
      <c r="UWT123" s="49"/>
      <c r="UWU123" s="49"/>
      <c r="UWV123" s="49"/>
      <c r="UWW123" s="49"/>
      <c r="UWX123" s="49"/>
      <c r="UWY123" s="49"/>
      <c r="UWZ123" s="49"/>
      <c r="UXA123" s="49"/>
      <c r="UXB123" s="49"/>
      <c r="UXC123" s="49"/>
      <c r="UXD123" s="49"/>
      <c r="UXE123" s="49"/>
      <c r="UXF123" s="49"/>
      <c r="UXG123" s="49"/>
      <c r="UXH123" s="49"/>
      <c r="UXI123" s="49"/>
      <c r="UXJ123" s="49"/>
      <c r="UXK123" s="49"/>
      <c r="UXL123" s="49"/>
      <c r="UXM123" s="49"/>
      <c r="UXN123" s="49"/>
      <c r="UXO123" s="49"/>
      <c r="UXP123" s="49"/>
      <c r="UXQ123" s="49"/>
      <c r="UXR123" s="49"/>
      <c r="UXS123" s="49"/>
      <c r="UXT123" s="49"/>
      <c r="UXU123" s="49"/>
      <c r="UXV123" s="49"/>
      <c r="UXW123" s="49"/>
      <c r="UXX123" s="49"/>
      <c r="UXY123" s="49"/>
      <c r="UXZ123" s="49"/>
      <c r="UYA123" s="49"/>
      <c r="UYB123" s="49"/>
      <c r="UYC123" s="49"/>
      <c r="UYD123" s="49"/>
      <c r="UYE123" s="49"/>
      <c r="UYF123" s="49"/>
      <c r="UYG123" s="49"/>
      <c r="UYH123" s="49"/>
      <c r="UYI123" s="49"/>
      <c r="UYJ123" s="49"/>
      <c r="UYK123" s="49"/>
      <c r="UYL123" s="49"/>
      <c r="UYM123" s="49"/>
      <c r="UYN123" s="49"/>
      <c r="UYO123" s="49"/>
      <c r="UYP123" s="49"/>
      <c r="UYQ123" s="49"/>
      <c r="UYR123" s="49"/>
      <c r="UYS123" s="49"/>
      <c r="UYT123" s="49"/>
      <c r="UYU123" s="49"/>
      <c r="UYV123" s="49"/>
      <c r="UYW123" s="49"/>
      <c r="UYX123" s="49"/>
      <c r="UYY123" s="49"/>
      <c r="UYZ123" s="49"/>
      <c r="UZA123" s="49"/>
      <c r="UZB123" s="49"/>
      <c r="UZC123" s="49"/>
      <c r="UZD123" s="49"/>
      <c r="UZE123" s="49"/>
      <c r="UZF123" s="49"/>
      <c r="UZG123" s="49"/>
      <c r="UZH123" s="49"/>
      <c r="UZI123" s="49"/>
      <c r="UZJ123" s="49"/>
      <c r="UZK123" s="49"/>
      <c r="UZL123" s="49"/>
      <c r="UZM123" s="49"/>
      <c r="UZN123" s="49"/>
      <c r="UZO123" s="49"/>
      <c r="UZP123" s="49"/>
      <c r="UZQ123" s="49"/>
      <c r="UZR123" s="49"/>
      <c r="UZS123" s="49"/>
      <c r="UZT123" s="49"/>
      <c r="UZU123" s="49"/>
      <c r="UZV123" s="49"/>
      <c r="UZW123" s="49"/>
      <c r="UZX123" s="49"/>
      <c r="UZY123" s="49"/>
      <c r="UZZ123" s="49"/>
      <c r="VAA123" s="49"/>
      <c r="VAB123" s="49"/>
      <c r="VAC123" s="49"/>
      <c r="VAD123" s="49"/>
      <c r="VAE123" s="49"/>
      <c r="VAF123" s="49"/>
      <c r="VAG123" s="49"/>
      <c r="VAH123" s="49"/>
      <c r="VAI123" s="49"/>
      <c r="VAJ123" s="49"/>
      <c r="VAK123" s="49"/>
      <c r="VAL123" s="49"/>
      <c r="VAM123" s="49"/>
      <c r="VAN123" s="49"/>
      <c r="VAO123" s="49"/>
      <c r="VAP123" s="49"/>
      <c r="VAQ123" s="49"/>
      <c r="VAR123" s="49"/>
      <c r="VAS123" s="49"/>
      <c r="VAT123" s="49"/>
      <c r="VAU123" s="49"/>
      <c r="VAV123" s="49"/>
      <c r="VAW123" s="49"/>
      <c r="VAX123" s="49"/>
      <c r="VAY123" s="49"/>
      <c r="VAZ123" s="49"/>
      <c r="VBA123" s="49"/>
      <c r="VBB123" s="49"/>
      <c r="VBC123" s="49"/>
      <c r="VBD123" s="49"/>
      <c r="VBE123" s="49"/>
      <c r="VBF123" s="49"/>
      <c r="VBG123" s="49"/>
      <c r="VBH123" s="49"/>
      <c r="VBI123" s="49"/>
      <c r="VBJ123" s="49"/>
      <c r="VBK123" s="49"/>
      <c r="VBL123" s="49"/>
      <c r="VBM123" s="49"/>
      <c r="VBN123" s="49"/>
      <c r="VBO123" s="49"/>
      <c r="VBP123" s="49"/>
      <c r="VBQ123" s="49"/>
      <c r="VBR123" s="49"/>
      <c r="VBS123" s="49"/>
      <c r="VBT123" s="49"/>
      <c r="VBU123" s="49"/>
      <c r="VBV123" s="49"/>
      <c r="VBW123" s="49"/>
      <c r="VBX123" s="49"/>
      <c r="VBY123" s="49"/>
      <c r="VBZ123" s="49"/>
      <c r="VCA123" s="49"/>
      <c r="VCB123" s="49"/>
      <c r="VCC123" s="49"/>
      <c r="VCD123" s="49"/>
      <c r="VCE123" s="49"/>
      <c r="VCF123" s="49"/>
      <c r="VCG123" s="49"/>
      <c r="VCH123" s="49"/>
      <c r="VCI123" s="49"/>
      <c r="VCJ123" s="49"/>
      <c r="VCK123" s="49"/>
      <c r="VCL123" s="49"/>
      <c r="VCM123" s="49"/>
      <c r="VCN123" s="49"/>
      <c r="VCO123" s="49"/>
      <c r="VCP123" s="49"/>
      <c r="VCQ123" s="49"/>
      <c r="VCR123" s="49"/>
      <c r="VCS123" s="49"/>
      <c r="VCT123" s="49"/>
      <c r="VCU123" s="49"/>
      <c r="VCV123" s="49"/>
      <c r="VCW123" s="49"/>
      <c r="VCX123" s="49"/>
      <c r="VCY123" s="49"/>
      <c r="VCZ123" s="49"/>
      <c r="VDA123" s="49"/>
      <c r="VDB123" s="49"/>
      <c r="VDC123" s="49"/>
      <c r="VDD123" s="49"/>
      <c r="VDE123" s="49"/>
      <c r="VDF123" s="49"/>
      <c r="VDG123" s="49"/>
      <c r="VDH123" s="49"/>
      <c r="VDI123" s="49"/>
      <c r="VDJ123" s="49"/>
      <c r="VDK123" s="49"/>
      <c r="VDL123" s="49"/>
      <c r="VDM123" s="49"/>
      <c r="VDN123" s="49"/>
      <c r="VDO123" s="49"/>
      <c r="VDP123" s="49"/>
      <c r="VDQ123" s="49"/>
      <c r="VDR123" s="49"/>
      <c r="VDS123" s="49"/>
      <c r="VDT123" s="49"/>
      <c r="VDU123" s="49"/>
      <c r="VDV123" s="49"/>
      <c r="VDW123" s="49"/>
      <c r="VDX123" s="49"/>
      <c r="VDY123" s="49"/>
      <c r="VDZ123" s="49"/>
      <c r="VEA123" s="49"/>
      <c r="VEB123" s="49"/>
      <c r="VEC123" s="49"/>
      <c r="VED123" s="49"/>
      <c r="VEE123" s="49"/>
      <c r="VEF123" s="49"/>
      <c r="VEG123" s="49"/>
      <c r="VEH123" s="49"/>
      <c r="VEI123" s="49"/>
      <c r="VEJ123" s="49"/>
      <c r="VEK123" s="49"/>
      <c r="VEL123" s="49"/>
      <c r="VEM123" s="49"/>
      <c r="VEN123" s="49"/>
      <c r="VEO123" s="49"/>
      <c r="VEP123" s="49"/>
      <c r="VEQ123" s="49"/>
      <c r="VER123" s="49"/>
      <c r="VES123" s="49"/>
      <c r="VET123" s="49"/>
      <c r="VEU123" s="49"/>
      <c r="VEV123" s="49"/>
      <c r="VEW123" s="49"/>
      <c r="VEX123" s="49"/>
      <c r="VEY123" s="49"/>
      <c r="VEZ123" s="49"/>
      <c r="VFA123" s="49"/>
      <c r="VFB123" s="49"/>
      <c r="VFC123" s="49"/>
      <c r="VFD123" s="49"/>
      <c r="VFE123" s="49"/>
      <c r="VFF123" s="49"/>
      <c r="VFG123" s="49"/>
      <c r="VFH123" s="49"/>
      <c r="VFI123" s="49"/>
      <c r="VFJ123" s="49"/>
      <c r="VFK123" s="49"/>
      <c r="VFL123" s="49"/>
      <c r="VFM123" s="49"/>
      <c r="VFN123" s="49"/>
      <c r="VFO123" s="49"/>
      <c r="VFP123" s="49"/>
      <c r="VFQ123" s="49"/>
      <c r="VFR123" s="49"/>
      <c r="VFS123" s="49"/>
      <c r="VFT123" s="49"/>
      <c r="VFU123" s="49"/>
      <c r="VFV123" s="49"/>
      <c r="VFW123" s="49"/>
      <c r="VFX123" s="49"/>
      <c r="VFY123" s="49"/>
      <c r="VFZ123" s="49"/>
      <c r="VGA123" s="49"/>
      <c r="VGB123" s="49"/>
      <c r="VGC123" s="49"/>
      <c r="VGD123" s="49"/>
      <c r="VGE123" s="49"/>
      <c r="VGF123" s="49"/>
      <c r="VGG123" s="49"/>
      <c r="VGH123" s="49"/>
      <c r="VGI123" s="49"/>
      <c r="VGJ123" s="49"/>
      <c r="VGK123" s="49"/>
      <c r="VGL123" s="49"/>
      <c r="VGM123" s="49"/>
      <c r="VGN123" s="49"/>
      <c r="VGO123" s="49"/>
      <c r="VGP123" s="49"/>
      <c r="VGQ123" s="49"/>
      <c r="VGR123" s="49"/>
      <c r="VGS123" s="49"/>
      <c r="VGT123" s="49"/>
      <c r="VGU123" s="49"/>
      <c r="VGV123" s="49"/>
      <c r="VGW123" s="49"/>
      <c r="VGX123" s="49"/>
      <c r="VGY123" s="49"/>
      <c r="VGZ123" s="49"/>
      <c r="VHA123" s="49"/>
      <c r="VHB123" s="49"/>
      <c r="VHC123" s="49"/>
      <c r="VHD123" s="49"/>
      <c r="VHE123" s="49"/>
      <c r="VHF123" s="49"/>
      <c r="VHG123" s="49"/>
      <c r="VHH123" s="49"/>
      <c r="VHI123" s="49"/>
      <c r="VHJ123" s="49"/>
      <c r="VHK123" s="49"/>
      <c r="VHL123" s="49"/>
      <c r="VHM123" s="49"/>
      <c r="VHN123" s="49"/>
      <c r="VHO123" s="49"/>
      <c r="VHP123" s="49"/>
      <c r="VHQ123" s="49"/>
      <c r="VHR123" s="49"/>
      <c r="VHS123" s="49"/>
      <c r="VHT123" s="49"/>
      <c r="VHU123" s="49"/>
      <c r="VHV123" s="49"/>
      <c r="VHW123" s="49"/>
      <c r="VHX123" s="49"/>
      <c r="VHY123" s="49"/>
      <c r="VHZ123" s="49"/>
      <c r="VIA123" s="49"/>
      <c r="VIB123" s="49"/>
      <c r="VIC123" s="49"/>
      <c r="VID123" s="49"/>
      <c r="VIE123" s="49"/>
      <c r="VIF123" s="49"/>
      <c r="VIG123" s="49"/>
      <c r="VIH123" s="49"/>
      <c r="VII123" s="49"/>
      <c r="VIJ123" s="49"/>
      <c r="VIK123" s="49"/>
      <c r="VIL123" s="49"/>
      <c r="VIM123" s="49"/>
      <c r="VIN123" s="49"/>
      <c r="VIO123" s="49"/>
      <c r="VIP123" s="49"/>
      <c r="VIQ123" s="49"/>
      <c r="VIR123" s="49"/>
      <c r="VIS123" s="49"/>
      <c r="VIT123" s="49"/>
      <c r="VIU123" s="49"/>
      <c r="VIV123" s="49"/>
      <c r="VIW123" s="49"/>
      <c r="VIX123" s="49"/>
      <c r="VIY123" s="49"/>
      <c r="VIZ123" s="49"/>
      <c r="VJA123" s="49"/>
      <c r="VJB123" s="49"/>
      <c r="VJC123" s="49"/>
      <c r="VJD123" s="49"/>
      <c r="VJE123" s="49"/>
      <c r="VJF123" s="49"/>
      <c r="VJG123" s="49"/>
      <c r="VJH123" s="49"/>
      <c r="VJI123" s="49"/>
      <c r="VJJ123" s="49"/>
      <c r="VJK123" s="49"/>
      <c r="VJL123" s="49"/>
      <c r="VJM123" s="49"/>
      <c r="VJN123" s="49"/>
      <c r="VJO123" s="49"/>
      <c r="VJP123" s="49"/>
      <c r="VJQ123" s="49"/>
      <c r="VJR123" s="49"/>
      <c r="VJS123" s="49"/>
      <c r="VJT123" s="49"/>
      <c r="VJU123" s="49"/>
      <c r="VJV123" s="49"/>
      <c r="VJW123" s="49"/>
      <c r="VJX123" s="49"/>
      <c r="VJY123" s="49"/>
      <c r="VJZ123" s="49"/>
      <c r="VKA123" s="49"/>
      <c r="VKB123" s="49"/>
      <c r="VKC123" s="49"/>
      <c r="VKD123" s="49"/>
      <c r="VKE123" s="49"/>
      <c r="VKF123" s="49"/>
      <c r="VKG123" s="49"/>
      <c r="VKH123" s="49"/>
      <c r="VKI123" s="49"/>
      <c r="VKJ123" s="49"/>
      <c r="VKK123" s="49"/>
      <c r="VKL123" s="49"/>
      <c r="VKM123" s="49"/>
      <c r="VKN123" s="49"/>
      <c r="VKO123" s="49"/>
      <c r="VKP123" s="49"/>
      <c r="VKQ123" s="49"/>
      <c r="VKR123" s="49"/>
      <c r="VKS123" s="49"/>
      <c r="VKT123" s="49"/>
      <c r="VKU123" s="49"/>
      <c r="VKV123" s="49"/>
      <c r="VKW123" s="49"/>
      <c r="VKX123" s="49"/>
      <c r="VKY123" s="49"/>
      <c r="VKZ123" s="49"/>
      <c r="VLA123" s="49"/>
      <c r="VLB123" s="49"/>
      <c r="VLC123" s="49"/>
      <c r="VLD123" s="49"/>
      <c r="VLE123" s="49"/>
      <c r="VLF123" s="49"/>
      <c r="VLG123" s="49"/>
      <c r="VLH123" s="49"/>
      <c r="VLI123" s="49"/>
      <c r="VLJ123" s="49"/>
      <c r="VLK123" s="49"/>
      <c r="VLL123" s="49"/>
      <c r="VLM123" s="49"/>
      <c r="VLN123" s="49"/>
      <c r="VLO123" s="49"/>
      <c r="VLP123" s="49"/>
      <c r="VLQ123" s="49"/>
      <c r="VLR123" s="49"/>
      <c r="VLS123" s="49"/>
      <c r="VLT123" s="49"/>
      <c r="VLU123" s="49"/>
      <c r="VLV123" s="49"/>
      <c r="VLW123" s="49"/>
      <c r="VLX123" s="49"/>
      <c r="VLY123" s="49"/>
      <c r="VLZ123" s="49"/>
      <c r="VMA123" s="49"/>
      <c r="VMB123" s="49"/>
      <c r="VMC123" s="49"/>
      <c r="VMD123" s="49"/>
      <c r="VME123" s="49"/>
      <c r="VMF123" s="49"/>
      <c r="VMG123" s="49"/>
      <c r="VMH123" s="49"/>
      <c r="VMI123" s="49"/>
      <c r="VMJ123" s="49"/>
      <c r="VMK123" s="49"/>
      <c r="VML123" s="49"/>
      <c r="VMM123" s="49"/>
      <c r="VMN123" s="49"/>
      <c r="VMO123" s="49"/>
      <c r="VMP123" s="49"/>
      <c r="VMQ123" s="49"/>
      <c r="VMR123" s="49"/>
      <c r="VMS123" s="49"/>
      <c r="VMT123" s="49"/>
      <c r="VMU123" s="49"/>
      <c r="VMV123" s="49"/>
      <c r="VMW123" s="49"/>
      <c r="VMX123" s="49"/>
      <c r="VMY123" s="49"/>
      <c r="VMZ123" s="49"/>
      <c r="VNA123" s="49"/>
      <c r="VNB123" s="49"/>
      <c r="VNC123" s="49"/>
      <c r="VND123" s="49"/>
      <c r="VNE123" s="49"/>
      <c r="VNF123" s="49"/>
      <c r="VNG123" s="49"/>
      <c r="VNH123" s="49"/>
      <c r="VNI123" s="49"/>
      <c r="VNJ123" s="49"/>
      <c r="VNK123" s="49"/>
      <c r="VNL123" s="49"/>
      <c r="VNM123" s="49"/>
      <c r="VNN123" s="49"/>
      <c r="VNO123" s="49"/>
      <c r="VNP123" s="49"/>
      <c r="VNQ123" s="49"/>
      <c r="VNR123" s="49"/>
      <c r="VNS123" s="49"/>
      <c r="VNT123" s="49"/>
      <c r="VNU123" s="49"/>
      <c r="VNV123" s="49"/>
      <c r="VNW123" s="49"/>
      <c r="VNX123" s="49"/>
      <c r="VNY123" s="49"/>
      <c r="VNZ123" s="49"/>
      <c r="VOA123" s="49"/>
      <c r="VOB123" s="49"/>
      <c r="VOC123" s="49"/>
      <c r="VOD123" s="49"/>
      <c r="VOE123" s="49"/>
      <c r="VOF123" s="49"/>
      <c r="VOG123" s="49"/>
      <c r="VOH123" s="49"/>
      <c r="VOI123" s="49"/>
      <c r="VOJ123" s="49"/>
      <c r="VOK123" s="49"/>
      <c r="VOL123" s="49"/>
      <c r="VOM123" s="49"/>
      <c r="VON123" s="49"/>
      <c r="VOO123" s="49"/>
      <c r="VOP123" s="49"/>
      <c r="VOQ123" s="49"/>
      <c r="VOR123" s="49"/>
      <c r="VOS123" s="49"/>
      <c r="VOT123" s="49"/>
      <c r="VOU123" s="49"/>
      <c r="VOV123" s="49"/>
      <c r="VOW123" s="49"/>
      <c r="VOX123" s="49"/>
      <c r="VOY123" s="49"/>
      <c r="VOZ123" s="49"/>
      <c r="VPA123" s="49"/>
      <c r="VPB123" s="49"/>
      <c r="VPC123" s="49"/>
      <c r="VPD123" s="49"/>
      <c r="VPE123" s="49"/>
      <c r="VPF123" s="49"/>
      <c r="VPG123" s="49"/>
      <c r="VPH123" s="49"/>
      <c r="VPI123" s="49"/>
      <c r="VPJ123" s="49"/>
      <c r="VPK123" s="49"/>
      <c r="VPL123" s="49"/>
      <c r="VPM123" s="49"/>
      <c r="VPN123" s="49"/>
      <c r="VPO123" s="49"/>
      <c r="VPP123" s="49"/>
      <c r="VPQ123" s="49"/>
      <c r="VPR123" s="49"/>
      <c r="VPS123" s="49"/>
      <c r="VPT123" s="49"/>
      <c r="VPU123" s="49"/>
      <c r="VPV123" s="49"/>
      <c r="VPW123" s="49"/>
      <c r="VPX123" s="49"/>
      <c r="VPY123" s="49"/>
      <c r="VPZ123" s="49"/>
      <c r="VQA123" s="49"/>
      <c r="VQB123" s="49"/>
      <c r="VQC123" s="49"/>
      <c r="VQD123" s="49"/>
      <c r="VQE123" s="49"/>
      <c r="VQF123" s="49"/>
      <c r="VQG123" s="49"/>
      <c r="VQH123" s="49"/>
      <c r="VQI123" s="49"/>
      <c r="VQJ123" s="49"/>
      <c r="VQK123" s="49"/>
      <c r="VQL123" s="49"/>
      <c r="VQM123" s="49"/>
      <c r="VQN123" s="49"/>
      <c r="VQO123" s="49"/>
      <c r="VQP123" s="49"/>
      <c r="VQQ123" s="49"/>
      <c r="VQR123" s="49"/>
      <c r="VQS123" s="49"/>
      <c r="VQT123" s="49"/>
      <c r="VQU123" s="49"/>
      <c r="VQV123" s="49"/>
      <c r="VQW123" s="49"/>
      <c r="VQX123" s="49"/>
      <c r="VQY123" s="49"/>
      <c r="VQZ123" s="49"/>
      <c r="VRA123" s="49"/>
      <c r="VRB123" s="49"/>
      <c r="VRC123" s="49"/>
      <c r="VRD123" s="49"/>
      <c r="VRE123" s="49"/>
      <c r="VRF123" s="49"/>
      <c r="VRG123" s="49"/>
      <c r="VRH123" s="49"/>
      <c r="VRI123" s="49"/>
      <c r="VRJ123" s="49"/>
      <c r="VRK123" s="49"/>
      <c r="VRL123" s="49"/>
      <c r="VRM123" s="49"/>
      <c r="VRN123" s="49"/>
      <c r="VRO123" s="49"/>
      <c r="VRP123" s="49"/>
      <c r="VRQ123" s="49"/>
      <c r="VRR123" s="49"/>
      <c r="VRS123" s="49"/>
      <c r="VRT123" s="49"/>
      <c r="VRU123" s="49"/>
      <c r="VRV123" s="49"/>
      <c r="VRW123" s="49"/>
      <c r="VRX123" s="49"/>
      <c r="VRY123" s="49"/>
      <c r="VRZ123" s="49"/>
      <c r="VSA123" s="49"/>
      <c r="VSB123" s="49"/>
      <c r="VSC123" s="49"/>
      <c r="VSD123" s="49"/>
      <c r="VSE123" s="49"/>
      <c r="VSF123" s="49"/>
      <c r="VSG123" s="49"/>
      <c r="VSH123" s="49"/>
      <c r="VSI123" s="49"/>
      <c r="VSJ123" s="49"/>
      <c r="VSK123" s="49"/>
      <c r="VSL123" s="49"/>
      <c r="VSM123" s="49"/>
      <c r="VSN123" s="49"/>
      <c r="VSO123" s="49"/>
      <c r="VSP123" s="49"/>
      <c r="VSQ123" s="49"/>
      <c r="VSR123" s="49"/>
      <c r="VSS123" s="49"/>
      <c r="VST123" s="49"/>
      <c r="VSU123" s="49"/>
      <c r="VSV123" s="49"/>
      <c r="VSW123" s="49"/>
      <c r="VSX123" s="49"/>
      <c r="VSY123" s="49"/>
      <c r="VSZ123" s="49"/>
      <c r="VTA123" s="49"/>
      <c r="VTB123" s="49"/>
      <c r="VTC123" s="49"/>
      <c r="VTD123" s="49"/>
      <c r="VTE123" s="49"/>
      <c r="VTF123" s="49"/>
      <c r="VTG123" s="49"/>
      <c r="VTH123" s="49"/>
      <c r="VTI123" s="49"/>
      <c r="VTJ123" s="49"/>
      <c r="VTK123" s="49"/>
      <c r="VTL123" s="49"/>
      <c r="VTM123" s="49"/>
      <c r="VTN123" s="49"/>
      <c r="VTO123" s="49"/>
      <c r="VTP123" s="49"/>
      <c r="VTQ123" s="49"/>
      <c r="VTR123" s="49"/>
      <c r="VTS123" s="49"/>
      <c r="VTT123" s="49"/>
      <c r="VTU123" s="49"/>
      <c r="VTV123" s="49"/>
      <c r="VTW123" s="49"/>
      <c r="VTX123" s="49"/>
      <c r="VTY123" s="49"/>
      <c r="VTZ123" s="49"/>
      <c r="VUA123" s="49"/>
      <c r="VUB123" s="49"/>
      <c r="VUC123" s="49"/>
      <c r="VUD123" s="49"/>
      <c r="VUE123" s="49"/>
      <c r="VUF123" s="49"/>
      <c r="VUG123" s="49"/>
      <c r="VUH123" s="49"/>
      <c r="VUI123" s="49"/>
      <c r="VUJ123" s="49"/>
      <c r="VUK123" s="49"/>
      <c r="VUL123" s="49"/>
      <c r="VUM123" s="49"/>
      <c r="VUN123" s="49"/>
      <c r="VUO123" s="49"/>
      <c r="VUP123" s="49"/>
      <c r="VUQ123" s="49"/>
      <c r="VUR123" s="49"/>
      <c r="VUS123" s="49"/>
      <c r="VUT123" s="49"/>
      <c r="VUU123" s="49"/>
      <c r="VUV123" s="49"/>
      <c r="VUW123" s="49"/>
      <c r="VUX123" s="49"/>
      <c r="VUY123" s="49"/>
      <c r="VUZ123" s="49"/>
      <c r="VVA123" s="49"/>
      <c r="VVB123" s="49"/>
      <c r="VVC123" s="49"/>
      <c r="VVD123" s="49"/>
      <c r="VVE123" s="49"/>
      <c r="VVF123" s="49"/>
      <c r="VVG123" s="49"/>
      <c r="VVH123" s="49"/>
      <c r="VVI123" s="49"/>
      <c r="VVJ123" s="49"/>
      <c r="VVK123" s="49"/>
      <c r="VVL123" s="49"/>
      <c r="VVM123" s="49"/>
      <c r="VVN123" s="49"/>
      <c r="VVO123" s="49"/>
      <c r="VVP123" s="49"/>
      <c r="VVQ123" s="49"/>
      <c r="VVR123" s="49"/>
      <c r="VVS123" s="49"/>
      <c r="VVT123" s="49"/>
      <c r="VVU123" s="49"/>
      <c r="VVV123" s="49"/>
      <c r="VVW123" s="49"/>
      <c r="VVX123" s="49"/>
      <c r="VVY123" s="49"/>
      <c r="VVZ123" s="49"/>
      <c r="VWA123" s="49"/>
      <c r="VWB123" s="49"/>
      <c r="VWC123" s="49"/>
      <c r="VWD123" s="49"/>
      <c r="VWE123" s="49"/>
      <c r="VWF123" s="49"/>
      <c r="VWG123" s="49"/>
      <c r="VWH123" s="49"/>
      <c r="VWI123" s="49"/>
      <c r="VWJ123" s="49"/>
      <c r="VWK123" s="49"/>
      <c r="VWL123" s="49"/>
      <c r="VWM123" s="49"/>
      <c r="VWN123" s="49"/>
      <c r="VWO123" s="49"/>
      <c r="VWP123" s="49"/>
      <c r="VWQ123" s="49"/>
      <c r="VWR123" s="49"/>
      <c r="VWS123" s="49"/>
      <c r="VWT123" s="49"/>
      <c r="VWU123" s="49"/>
      <c r="VWV123" s="49"/>
      <c r="VWW123" s="49"/>
      <c r="VWX123" s="49"/>
      <c r="VWY123" s="49"/>
      <c r="VWZ123" s="49"/>
      <c r="VXA123" s="49"/>
      <c r="VXB123" s="49"/>
      <c r="VXC123" s="49"/>
      <c r="VXD123" s="49"/>
      <c r="VXE123" s="49"/>
      <c r="VXF123" s="49"/>
      <c r="VXG123" s="49"/>
      <c r="VXH123" s="49"/>
      <c r="VXI123" s="49"/>
      <c r="VXJ123" s="49"/>
      <c r="VXK123" s="49"/>
      <c r="VXL123" s="49"/>
      <c r="VXM123" s="49"/>
      <c r="VXN123" s="49"/>
      <c r="VXO123" s="49"/>
      <c r="VXP123" s="49"/>
      <c r="VXQ123" s="49"/>
      <c r="VXR123" s="49"/>
      <c r="VXS123" s="49"/>
      <c r="VXT123" s="49"/>
      <c r="VXU123" s="49"/>
      <c r="VXV123" s="49"/>
      <c r="VXW123" s="49"/>
      <c r="VXX123" s="49"/>
      <c r="VXY123" s="49"/>
      <c r="VXZ123" s="49"/>
      <c r="VYA123" s="49"/>
      <c r="VYB123" s="49"/>
      <c r="VYC123" s="49"/>
      <c r="VYD123" s="49"/>
      <c r="VYE123" s="49"/>
      <c r="VYF123" s="49"/>
      <c r="VYG123" s="49"/>
      <c r="VYH123" s="49"/>
      <c r="VYI123" s="49"/>
      <c r="VYJ123" s="49"/>
      <c r="VYK123" s="49"/>
      <c r="VYL123" s="49"/>
      <c r="VYM123" s="49"/>
      <c r="VYN123" s="49"/>
      <c r="VYO123" s="49"/>
      <c r="VYP123" s="49"/>
      <c r="VYQ123" s="49"/>
      <c r="VYR123" s="49"/>
      <c r="VYS123" s="49"/>
      <c r="VYT123" s="49"/>
      <c r="VYU123" s="49"/>
      <c r="VYV123" s="49"/>
      <c r="VYW123" s="49"/>
      <c r="VYX123" s="49"/>
      <c r="VYY123" s="49"/>
      <c r="VYZ123" s="49"/>
      <c r="VZA123" s="49"/>
      <c r="VZB123" s="49"/>
      <c r="VZC123" s="49"/>
      <c r="VZD123" s="49"/>
      <c r="VZE123" s="49"/>
      <c r="VZF123" s="49"/>
      <c r="VZG123" s="49"/>
      <c r="VZH123" s="49"/>
      <c r="VZI123" s="49"/>
      <c r="VZJ123" s="49"/>
      <c r="VZK123" s="49"/>
      <c r="VZL123" s="49"/>
      <c r="VZM123" s="49"/>
      <c r="VZN123" s="49"/>
      <c r="VZO123" s="49"/>
      <c r="VZP123" s="49"/>
      <c r="VZQ123" s="49"/>
      <c r="VZR123" s="49"/>
      <c r="VZS123" s="49"/>
      <c r="VZT123" s="49"/>
      <c r="VZU123" s="49"/>
      <c r="VZV123" s="49"/>
      <c r="VZW123" s="49"/>
      <c r="VZX123" s="49"/>
      <c r="VZY123" s="49"/>
      <c r="VZZ123" s="49"/>
      <c r="WAA123" s="49"/>
      <c r="WAB123" s="49"/>
      <c r="WAC123" s="49"/>
      <c r="WAD123" s="49"/>
      <c r="WAE123" s="49"/>
      <c r="WAF123" s="49"/>
      <c r="WAG123" s="49"/>
      <c r="WAH123" s="49"/>
      <c r="WAI123" s="49"/>
      <c r="WAJ123" s="49"/>
      <c r="WAK123" s="49"/>
      <c r="WAL123" s="49"/>
      <c r="WAM123" s="49"/>
      <c r="WAN123" s="49"/>
      <c r="WAO123" s="49"/>
      <c r="WAP123" s="49"/>
      <c r="WAQ123" s="49"/>
      <c r="WAR123" s="49"/>
      <c r="WAS123" s="49"/>
      <c r="WAT123" s="49"/>
      <c r="WAU123" s="49"/>
      <c r="WAV123" s="49"/>
      <c r="WAW123" s="49"/>
      <c r="WAX123" s="49"/>
      <c r="WAY123" s="49"/>
      <c r="WAZ123" s="49"/>
      <c r="WBA123" s="49"/>
      <c r="WBB123" s="49"/>
      <c r="WBC123" s="49"/>
      <c r="WBD123" s="49"/>
      <c r="WBE123" s="49"/>
      <c r="WBF123" s="49"/>
      <c r="WBG123" s="49"/>
      <c r="WBH123" s="49"/>
      <c r="WBI123" s="49"/>
      <c r="WBJ123" s="49"/>
      <c r="WBK123" s="49"/>
      <c r="WBL123" s="49"/>
      <c r="WBM123" s="49"/>
      <c r="WBN123" s="49"/>
      <c r="WBO123" s="49"/>
      <c r="WBP123" s="49"/>
      <c r="WBQ123" s="49"/>
      <c r="WBR123" s="49"/>
      <c r="WBS123" s="49"/>
      <c r="WBT123" s="49"/>
      <c r="WBU123" s="49"/>
      <c r="WBV123" s="49"/>
      <c r="WBW123" s="49"/>
      <c r="WBX123" s="49"/>
      <c r="WBY123" s="49"/>
      <c r="WBZ123" s="49"/>
      <c r="WCA123" s="49"/>
      <c r="WCB123" s="49"/>
      <c r="WCC123" s="49"/>
      <c r="WCD123" s="49"/>
      <c r="WCE123" s="49"/>
      <c r="WCF123" s="49"/>
      <c r="WCG123" s="49"/>
      <c r="WCH123" s="49"/>
      <c r="WCI123" s="49"/>
      <c r="WCJ123" s="49"/>
      <c r="WCK123" s="49"/>
      <c r="WCL123" s="49"/>
      <c r="WCM123" s="49"/>
      <c r="WCN123" s="49"/>
      <c r="WCO123" s="49"/>
      <c r="WCP123" s="49"/>
      <c r="WCQ123" s="49"/>
      <c r="WCR123" s="49"/>
      <c r="WCS123" s="49"/>
      <c r="WCT123" s="49"/>
      <c r="WCU123" s="49"/>
      <c r="WCV123" s="49"/>
      <c r="WCW123" s="49"/>
      <c r="WCX123" s="49"/>
      <c r="WCY123" s="49"/>
      <c r="WCZ123" s="49"/>
      <c r="WDA123" s="49"/>
      <c r="WDB123" s="49"/>
      <c r="WDC123" s="49"/>
      <c r="WDD123" s="49"/>
      <c r="WDE123" s="49"/>
      <c r="WDF123" s="49"/>
      <c r="WDG123" s="49"/>
      <c r="WDH123" s="49"/>
      <c r="WDI123" s="49"/>
      <c r="WDJ123" s="49"/>
      <c r="WDK123" s="49"/>
      <c r="WDL123" s="49"/>
      <c r="WDM123" s="49"/>
      <c r="WDN123" s="49"/>
      <c r="WDO123" s="49"/>
      <c r="WDP123" s="49"/>
      <c r="WDQ123" s="49"/>
      <c r="WDR123" s="49"/>
      <c r="WDS123" s="49"/>
      <c r="WDT123" s="49"/>
      <c r="WDU123" s="49"/>
      <c r="WDV123" s="49"/>
      <c r="WDW123" s="49"/>
      <c r="WDX123" s="49"/>
      <c r="WDY123" s="49"/>
      <c r="WDZ123" s="49"/>
      <c r="WEA123" s="49"/>
      <c r="WEB123" s="49"/>
      <c r="WEC123" s="49"/>
      <c r="WED123" s="49"/>
      <c r="WEE123" s="49"/>
      <c r="WEF123" s="49"/>
      <c r="WEG123" s="49"/>
      <c r="WEH123" s="49"/>
      <c r="WEI123" s="49"/>
      <c r="WEJ123" s="49"/>
      <c r="WEK123" s="49"/>
      <c r="WEL123" s="49"/>
      <c r="WEM123" s="49"/>
      <c r="WEN123" s="49"/>
      <c r="WEO123" s="49"/>
      <c r="WEP123" s="49"/>
      <c r="WEQ123" s="49"/>
      <c r="WER123" s="49"/>
      <c r="WES123" s="49"/>
      <c r="WET123" s="49"/>
      <c r="WEU123" s="49"/>
      <c r="WEV123" s="49"/>
      <c r="WEW123" s="49"/>
      <c r="WEX123" s="49"/>
      <c r="WEY123" s="49"/>
      <c r="WEZ123" s="49"/>
      <c r="WFA123" s="49"/>
      <c r="WFB123" s="49"/>
      <c r="WFC123" s="49"/>
      <c r="WFD123" s="49"/>
      <c r="WFE123" s="49"/>
      <c r="WFF123" s="49"/>
      <c r="WFG123" s="49"/>
      <c r="WFH123" s="49"/>
      <c r="WFI123" s="49"/>
      <c r="WFJ123" s="49"/>
      <c r="WFK123" s="49"/>
      <c r="WFL123" s="49"/>
      <c r="WFM123" s="49"/>
      <c r="WFN123" s="49"/>
      <c r="WFO123" s="49"/>
      <c r="WFP123" s="49"/>
      <c r="WFQ123" s="49"/>
      <c r="WFR123" s="49"/>
      <c r="WFS123" s="49"/>
      <c r="WFT123" s="49"/>
      <c r="WFU123" s="49"/>
      <c r="WFV123" s="49"/>
      <c r="WFW123" s="49"/>
      <c r="WFX123" s="49"/>
      <c r="WFY123" s="49"/>
      <c r="WFZ123" s="49"/>
      <c r="WGA123" s="49"/>
      <c r="WGB123" s="49"/>
      <c r="WGC123" s="49"/>
      <c r="WGD123" s="49"/>
      <c r="WGE123" s="49"/>
      <c r="WGF123" s="49"/>
      <c r="WGG123" s="49"/>
      <c r="WGH123" s="49"/>
      <c r="WGI123" s="49"/>
      <c r="WGJ123" s="49"/>
      <c r="WGK123" s="49"/>
      <c r="WGL123" s="49"/>
      <c r="WGM123" s="49"/>
      <c r="WGN123" s="49"/>
      <c r="WGO123" s="49"/>
      <c r="WGP123" s="49"/>
      <c r="WGQ123" s="49"/>
      <c r="WGR123" s="49"/>
      <c r="WGS123" s="49"/>
      <c r="WGT123" s="49"/>
      <c r="WGU123" s="49"/>
      <c r="WGV123" s="49"/>
      <c r="WGW123" s="49"/>
      <c r="WGX123" s="49"/>
      <c r="WGY123" s="49"/>
      <c r="WGZ123" s="49"/>
      <c r="WHA123" s="49"/>
      <c r="WHB123" s="49"/>
      <c r="WHC123" s="49"/>
      <c r="WHD123" s="49"/>
      <c r="WHE123" s="49"/>
      <c r="WHF123" s="49"/>
      <c r="WHG123" s="49"/>
      <c r="WHH123" s="49"/>
      <c r="WHI123" s="49"/>
      <c r="WHJ123" s="49"/>
      <c r="WHK123" s="49"/>
      <c r="WHL123" s="49"/>
      <c r="WHM123" s="49"/>
      <c r="WHN123" s="49"/>
      <c r="WHO123" s="49"/>
      <c r="WHP123" s="49"/>
      <c r="WHQ123" s="49"/>
      <c r="WHR123" s="49"/>
      <c r="WHS123" s="49"/>
      <c r="WHT123" s="49"/>
      <c r="WHU123" s="49"/>
      <c r="WHV123" s="49"/>
      <c r="WHW123" s="49"/>
      <c r="WHX123" s="49"/>
      <c r="WHY123" s="49"/>
      <c r="WHZ123" s="49"/>
      <c r="WIA123" s="49"/>
      <c r="WIB123" s="49"/>
      <c r="WIC123" s="49"/>
      <c r="WID123" s="49"/>
      <c r="WIE123" s="49"/>
      <c r="WIF123" s="49"/>
      <c r="WIG123" s="49"/>
      <c r="WIH123" s="49"/>
      <c r="WII123" s="49"/>
      <c r="WIJ123" s="49"/>
      <c r="WIK123" s="49"/>
      <c r="WIL123" s="49"/>
      <c r="WIM123" s="49"/>
      <c r="WIN123" s="49"/>
      <c r="WIO123" s="49"/>
      <c r="WIP123" s="49"/>
      <c r="WIQ123" s="49"/>
      <c r="WIR123" s="49"/>
      <c r="WIS123" s="49"/>
      <c r="WIT123" s="49"/>
      <c r="WIU123" s="49"/>
      <c r="WIV123" s="49"/>
      <c r="WIW123" s="49"/>
      <c r="WIX123" s="49"/>
      <c r="WIY123" s="49"/>
      <c r="WIZ123" s="49"/>
      <c r="WJA123" s="49"/>
      <c r="WJB123" s="49"/>
      <c r="WJC123" s="49"/>
      <c r="WJD123" s="49"/>
      <c r="WJE123" s="49"/>
      <c r="WJF123" s="49"/>
      <c r="WJG123" s="49"/>
      <c r="WJH123" s="49"/>
      <c r="WJI123" s="49"/>
      <c r="WJJ123" s="49"/>
      <c r="WJK123" s="49"/>
      <c r="WJL123" s="49"/>
      <c r="WJM123" s="49"/>
      <c r="WJN123" s="49"/>
      <c r="WJO123" s="49"/>
      <c r="WJP123" s="49"/>
      <c r="WJQ123" s="49"/>
      <c r="WJR123" s="49"/>
      <c r="WJS123" s="49"/>
      <c r="WJT123" s="49"/>
      <c r="WJU123" s="49"/>
      <c r="WJV123" s="49"/>
      <c r="WJW123" s="49"/>
      <c r="WJX123" s="49"/>
      <c r="WJY123" s="49"/>
      <c r="WJZ123" s="49"/>
      <c r="WKA123" s="49"/>
      <c r="WKB123" s="49"/>
      <c r="WKC123" s="49"/>
      <c r="WKD123" s="49"/>
      <c r="WKE123" s="49"/>
      <c r="WKF123" s="49"/>
      <c r="WKG123" s="49"/>
      <c r="WKH123" s="49"/>
      <c r="WKI123" s="49"/>
      <c r="WKJ123" s="49"/>
      <c r="WKK123" s="49"/>
      <c r="WKL123" s="49"/>
      <c r="WKM123" s="49"/>
      <c r="WKN123" s="49"/>
      <c r="WKO123" s="49"/>
      <c r="WKP123" s="49"/>
      <c r="WKQ123" s="49"/>
      <c r="WKR123" s="49"/>
      <c r="WKS123" s="49"/>
      <c r="WKT123" s="49"/>
      <c r="WKU123" s="49"/>
      <c r="WKV123" s="49"/>
      <c r="WKW123" s="49"/>
      <c r="WKX123" s="49"/>
      <c r="WKY123" s="49"/>
      <c r="WKZ123" s="49"/>
      <c r="WLA123" s="49"/>
      <c r="WLB123" s="49"/>
      <c r="WLC123" s="49"/>
      <c r="WLD123" s="49"/>
      <c r="WLE123" s="49"/>
      <c r="WLF123" s="49"/>
      <c r="WLG123" s="49"/>
      <c r="WLH123" s="49"/>
      <c r="WLI123" s="49"/>
      <c r="WLJ123" s="49"/>
      <c r="WLK123" s="49"/>
      <c r="WLL123" s="49"/>
      <c r="WLM123" s="49"/>
      <c r="WLN123" s="49"/>
      <c r="WLO123" s="49"/>
      <c r="WLP123" s="49"/>
      <c r="WLQ123" s="49"/>
      <c r="WLR123" s="49"/>
      <c r="WLS123" s="49"/>
      <c r="WLT123" s="49"/>
      <c r="WLU123" s="49"/>
      <c r="WLV123" s="49"/>
      <c r="WLW123" s="49"/>
      <c r="WLX123" s="49"/>
      <c r="WLY123" s="49"/>
      <c r="WLZ123" s="49"/>
      <c r="WMA123" s="49"/>
      <c r="WMB123" s="49"/>
      <c r="WMC123" s="49"/>
      <c r="WMD123" s="49"/>
      <c r="WME123" s="49"/>
      <c r="WMF123" s="49"/>
      <c r="WMG123" s="49"/>
      <c r="WMH123" s="49"/>
      <c r="WMI123" s="49"/>
      <c r="WMJ123" s="49"/>
      <c r="WMK123" s="49"/>
      <c r="WML123" s="49"/>
      <c r="WMM123" s="49"/>
      <c r="WMN123" s="49"/>
      <c r="WMO123" s="49"/>
      <c r="WMP123" s="49"/>
      <c r="WMQ123" s="49"/>
      <c r="WMR123" s="49"/>
      <c r="WMS123" s="49"/>
      <c r="WMT123" s="49"/>
      <c r="WMU123" s="49"/>
      <c r="WMV123" s="49"/>
      <c r="WMW123" s="49"/>
      <c r="WMX123" s="49"/>
      <c r="WMY123" s="49"/>
      <c r="WMZ123" s="49"/>
      <c r="WNA123" s="49"/>
      <c r="WNB123" s="49"/>
      <c r="WNC123" s="49"/>
      <c r="WND123" s="49"/>
      <c r="WNE123" s="49"/>
      <c r="WNF123" s="49"/>
      <c r="WNG123" s="49"/>
      <c r="WNH123" s="49"/>
      <c r="WNI123" s="49"/>
      <c r="WNJ123" s="49"/>
      <c r="WNK123" s="49"/>
      <c r="WNL123" s="49"/>
      <c r="WNM123" s="49"/>
      <c r="WNN123" s="49"/>
      <c r="WNO123" s="49"/>
      <c r="WNP123" s="49"/>
      <c r="WNQ123" s="49"/>
      <c r="WNR123" s="49"/>
      <c r="WNS123" s="49"/>
      <c r="WNT123" s="49"/>
      <c r="WNU123" s="49"/>
      <c r="WNV123" s="49"/>
      <c r="WNW123" s="49"/>
      <c r="WNX123" s="49"/>
      <c r="WNY123" s="49"/>
      <c r="WNZ123" s="49"/>
      <c r="WOA123" s="49"/>
      <c r="WOB123" s="49"/>
      <c r="WOC123" s="49"/>
      <c r="WOD123" s="49"/>
      <c r="WOE123" s="49"/>
      <c r="WOF123" s="49"/>
      <c r="WOG123" s="49"/>
      <c r="WOH123" s="49"/>
      <c r="WOI123" s="49"/>
      <c r="WOJ123" s="49"/>
      <c r="WOK123" s="49"/>
      <c r="WOL123" s="49"/>
      <c r="WOM123" s="49"/>
      <c r="WON123" s="49"/>
      <c r="WOO123" s="49"/>
      <c r="WOP123" s="49"/>
      <c r="WOQ123" s="49"/>
      <c r="WOR123" s="49"/>
      <c r="WOS123" s="49"/>
      <c r="WOT123" s="49"/>
      <c r="WOU123" s="49"/>
      <c r="WOV123" s="49"/>
      <c r="WOW123" s="49"/>
      <c r="WOX123" s="49"/>
      <c r="WOY123" s="49"/>
      <c r="WOZ123" s="49"/>
      <c r="WPA123" s="49"/>
      <c r="WPB123" s="49"/>
      <c r="WPC123" s="49"/>
      <c r="WPD123" s="49"/>
      <c r="WPE123" s="49"/>
      <c r="WPF123" s="49"/>
      <c r="WPG123" s="49"/>
      <c r="WPH123" s="49"/>
      <c r="WPI123" s="49"/>
      <c r="WPJ123" s="49"/>
      <c r="WPK123" s="49"/>
      <c r="WPL123" s="49"/>
      <c r="WPM123" s="49"/>
      <c r="WPN123" s="49"/>
      <c r="WPO123" s="49"/>
      <c r="WPP123" s="49"/>
      <c r="WPQ123" s="49"/>
      <c r="WPR123" s="49"/>
      <c r="WPS123" s="49"/>
      <c r="WPT123" s="49"/>
      <c r="WPU123" s="49"/>
      <c r="WPV123" s="49"/>
      <c r="WPW123" s="49"/>
      <c r="WPX123" s="49"/>
      <c r="WPY123" s="49"/>
      <c r="WPZ123" s="49"/>
      <c r="WQA123" s="49"/>
      <c r="WQB123" s="49"/>
      <c r="WQC123" s="49"/>
      <c r="WQD123" s="49"/>
      <c r="WQE123" s="49"/>
      <c r="WQF123" s="49"/>
      <c r="WQG123" s="49"/>
      <c r="WQH123" s="49"/>
      <c r="WQI123" s="49"/>
      <c r="WQJ123" s="49"/>
      <c r="WQK123" s="49"/>
      <c r="WQL123" s="49"/>
      <c r="WQM123" s="49"/>
      <c r="WQN123" s="49"/>
      <c r="WQO123" s="49"/>
      <c r="WQP123" s="49"/>
      <c r="WQQ123" s="49"/>
      <c r="WQR123" s="49"/>
      <c r="WQS123" s="49"/>
      <c r="WQT123" s="49"/>
      <c r="WQU123" s="49"/>
      <c r="WQV123" s="49"/>
      <c r="WQW123" s="49"/>
      <c r="WQX123" s="49"/>
      <c r="WQY123" s="49"/>
      <c r="WQZ123" s="49"/>
      <c r="WRA123" s="49"/>
      <c r="WRB123" s="49"/>
      <c r="WRC123" s="49"/>
      <c r="WRD123" s="49"/>
      <c r="WRE123" s="49"/>
      <c r="WRF123" s="49"/>
      <c r="WRG123" s="49"/>
      <c r="WRH123" s="49"/>
      <c r="WRI123" s="49"/>
      <c r="WRJ123" s="49"/>
      <c r="WRK123" s="49"/>
      <c r="WRL123" s="49"/>
      <c r="WRM123" s="49"/>
      <c r="WRN123" s="49"/>
      <c r="WRO123" s="49"/>
      <c r="WRP123" s="49"/>
      <c r="WRQ123" s="49"/>
      <c r="WRR123" s="49"/>
      <c r="WRS123" s="49"/>
      <c r="WRT123" s="49"/>
      <c r="WRU123" s="49"/>
      <c r="WRV123" s="49"/>
      <c r="WRW123" s="49"/>
      <c r="WRX123" s="49"/>
      <c r="WRY123" s="49"/>
      <c r="WRZ123" s="49"/>
      <c r="WSA123" s="49"/>
      <c r="WSB123" s="49"/>
      <c r="WSC123" s="49"/>
      <c r="WSD123" s="49"/>
      <c r="WSE123" s="49"/>
      <c r="WSF123" s="49"/>
      <c r="WSG123" s="49"/>
      <c r="WSH123" s="49"/>
      <c r="WSI123" s="49"/>
      <c r="WSJ123" s="49"/>
      <c r="WSK123" s="49"/>
      <c r="WSL123" s="49"/>
      <c r="WSM123" s="49"/>
      <c r="WSN123" s="49"/>
      <c r="WSO123" s="49"/>
      <c r="WSP123" s="49"/>
      <c r="WSQ123" s="49"/>
      <c r="WSR123" s="49"/>
      <c r="WSS123" s="49"/>
      <c r="WST123" s="49"/>
      <c r="WSU123" s="49"/>
      <c r="WSV123" s="49"/>
      <c r="WSW123" s="49"/>
      <c r="WSX123" s="49"/>
      <c r="WSY123" s="49"/>
      <c r="WSZ123" s="49"/>
      <c r="WTA123" s="49"/>
      <c r="WTB123" s="49"/>
      <c r="WTC123" s="49"/>
      <c r="WTD123" s="49"/>
      <c r="WTE123" s="49"/>
      <c r="WTF123" s="49"/>
      <c r="WTG123" s="49"/>
      <c r="WTH123" s="49"/>
      <c r="WTI123" s="49"/>
      <c r="WTJ123" s="49"/>
      <c r="WTK123" s="49"/>
      <c r="WTL123" s="49"/>
      <c r="WTM123" s="49"/>
      <c r="WTN123" s="49"/>
      <c r="WTO123" s="49"/>
      <c r="WTP123" s="49"/>
      <c r="WTQ123" s="49"/>
      <c r="WTR123" s="49"/>
      <c r="WTS123" s="49"/>
      <c r="WTT123" s="49"/>
      <c r="WTU123" s="49"/>
      <c r="WTV123" s="49"/>
      <c r="WTW123" s="49"/>
      <c r="WTX123" s="49"/>
      <c r="WTY123" s="49"/>
      <c r="WTZ123" s="49"/>
      <c r="WUA123" s="49"/>
      <c r="WUB123" s="49"/>
      <c r="WUC123" s="49"/>
      <c r="WUD123" s="49"/>
      <c r="WUE123" s="49"/>
      <c r="WUF123" s="49"/>
      <c r="WUG123" s="49"/>
      <c r="WUH123" s="49"/>
      <c r="WUI123" s="49"/>
      <c r="WUJ123" s="49"/>
      <c r="WUK123" s="49"/>
      <c r="WUL123" s="49"/>
      <c r="WUM123" s="49"/>
      <c r="WUN123" s="49"/>
      <c r="WUO123" s="49"/>
      <c r="WUP123" s="49"/>
      <c r="WUQ123" s="49"/>
      <c r="WUR123" s="49"/>
      <c r="WUS123" s="49"/>
      <c r="WUT123" s="49"/>
      <c r="WUU123" s="49"/>
      <c r="WUV123" s="49"/>
      <c r="WUW123" s="49"/>
      <c r="WUX123" s="49"/>
      <c r="WUY123" s="49"/>
      <c r="WUZ123" s="49"/>
      <c r="WVA123" s="49"/>
      <c r="WVB123" s="49"/>
      <c r="WVC123" s="49"/>
      <c r="WVD123" s="49"/>
      <c r="WVE123" s="49"/>
      <c r="WVF123" s="49"/>
      <c r="WVG123" s="49"/>
      <c r="WVH123" s="49"/>
      <c r="WVI123" s="49"/>
      <c r="WVJ123" s="49"/>
      <c r="WVK123" s="49"/>
      <c r="WVL123" s="49"/>
      <c r="WVM123" s="49"/>
      <c r="WVN123" s="49"/>
      <c r="WVO123" s="49"/>
      <c r="WVP123" s="49"/>
      <c r="WVQ123" s="49"/>
      <c r="WVR123" s="49"/>
      <c r="WVS123" s="49"/>
      <c r="WVT123" s="49"/>
      <c r="WVU123" s="49"/>
      <c r="WVV123" s="49"/>
      <c r="WVW123" s="49"/>
      <c r="WVX123" s="49"/>
      <c r="WVY123" s="49"/>
      <c r="WVZ123" s="49"/>
      <c r="WWA123" s="49"/>
      <c r="WWB123" s="49"/>
      <c r="WWC123" s="49"/>
      <c r="WWD123" s="49"/>
      <c r="WWE123" s="49"/>
      <c r="WWF123" s="49"/>
      <c r="WWG123" s="49"/>
      <c r="WWH123" s="49"/>
      <c r="WWI123" s="49"/>
      <c r="WWJ123" s="49"/>
      <c r="WWK123" s="49"/>
      <c r="WWL123" s="49"/>
      <c r="WWM123" s="49"/>
      <c r="WWN123" s="49"/>
      <c r="WWO123" s="49"/>
      <c r="WWP123" s="49"/>
      <c r="WWQ123" s="49"/>
      <c r="WWR123" s="49"/>
      <c r="WWS123" s="49"/>
      <c r="WWT123" s="49"/>
      <c r="WWU123" s="49"/>
      <c r="WWV123" s="49"/>
      <c r="WWW123" s="49"/>
      <c r="WWX123" s="49"/>
      <c r="WWY123" s="49"/>
      <c r="WWZ123" s="49"/>
      <c r="WXA123" s="49"/>
      <c r="WXB123" s="49"/>
      <c r="WXC123" s="49"/>
      <c r="WXD123" s="49"/>
      <c r="WXE123" s="49"/>
      <c r="WXF123" s="49"/>
      <c r="WXG123" s="49"/>
      <c r="WXH123" s="49"/>
      <c r="WXI123" s="49"/>
      <c r="WXJ123" s="49"/>
      <c r="WXK123" s="49"/>
      <c r="WXL123" s="49"/>
      <c r="WXM123" s="49"/>
      <c r="WXN123" s="49"/>
      <c r="WXO123" s="49"/>
      <c r="WXP123" s="49"/>
      <c r="WXQ123" s="49"/>
      <c r="WXR123" s="49"/>
      <c r="WXS123" s="49"/>
      <c r="WXT123" s="49"/>
      <c r="WXU123" s="49"/>
      <c r="WXV123" s="49"/>
      <c r="WXW123" s="49"/>
      <c r="WXX123" s="49"/>
      <c r="WXY123" s="49"/>
      <c r="WXZ123" s="49"/>
      <c r="WYA123" s="49"/>
      <c r="WYB123" s="49"/>
      <c r="WYC123" s="49"/>
      <c r="WYD123" s="49"/>
      <c r="WYE123" s="49"/>
      <c r="WYF123" s="49"/>
      <c r="WYG123" s="49"/>
      <c r="WYH123" s="49"/>
      <c r="WYI123" s="49"/>
      <c r="WYJ123" s="49"/>
      <c r="WYK123" s="49"/>
      <c r="WYL123" s="49"/>
      <c r="WYM123" s="49"/>
      <c r="WYN123" s="49"/>
      <c r="WYO123" s="49"/>
      <c r="WYP123" s="49"/>
      <c r="WYQ123" s="49"/>
      <c r="WYR123" s="49"/>
      <c r="WYS123" s="49"/>
      <c r="WYT123" s="49"/>
      <c r="WYU123" s="49"/>
      <c r="WYV123" s="49"/>
      <c r="WYW123" s="49"/>
      <c r="WYX123" s="49"/>
      <c r="WYY123" s="49"/>
      <c r="WYZ123" s="49"/>
      <c r="WZA123" s="49"/>
      <c r="WZB123" s="49"/>
      <c r="WZC123" s="49"/>
      <c r="WZD123" s="49"/>
      <c r="WZE123" s="49"/>
      <c r="WZF123" s="49"/>
      <c r="WZG123" s="49"/>
      <c r="WZH123" s="49"/>
      <c r="WZI123" s="49"/>
      <c r="WZJ123" s="49"/>
      <c r="WZK123" s="49"/>
      <c r="WZL123" s="49"/>
      <c r="WZM123" s="49"/>
      <c r="WZN123" s="49"/>
      <c r="WZO123" s="49"/>
      <c r="WZP123" s="49"/>
      <c r="WZQ123" s="49"/>
      <c r="WZR123" s="49"/>
      <c r="WZS123" s="49"/>
      <c r="WZT123" s="49"/>
      <c r="WZU123" s="49"/>
      <c r="WZV123" s="49"/>
      <c r="WZW123" s="49"/>
      <c r="WZX123" s="49"/>
      <c r="WZY123" s="49"/>
      <c r="WZZ123" s="49"/>
      <c r="XAA123" s="49"/>
      <c r="XAB123" s="49"/>
      <c r="XAC123" s="49"/>
      <c r="XAD123" s="49"/>
      <c r="XAE123" s="49"/>
      <c r="XAF123" s="49"/>
      <c r="XAG123" s="49"/>
      <c r="XAH123" s="49"/>
      <c r="XAI123" s="49"/>
      <c r="XAJ123" s="49"/>
      <c r="XAK123" s="49"/>
      <c r="XAL123" s="49"/>
      <c r="XAM123" s="49"/>
      <c r="XAN123" s="49"/>
      <c r="XAO123" s="49"/>
      <c r="XAP123" s="49"/>
      <c r="XAQ123" s="49"/>
      <c r="XAR123" s="49"/>
      <c r="XAS123" s="49"/>
      <c r="XAT123" s="49"/>
      <c r="XAU123" s="49"/>
      <c r="XAV123" s="49"/>
      <c r="XAW123" s="49"/>
      <c r="XAX123" s="49"/>
      <c r="XAY123" s="49"/>
      <c r="XAZ123" s="49"/>
      <c r="XBA123" s="49"/>
      <c r="XBB123" s="49"/>
      <c r="XBC123" s="49"/>
      <c r="XBD123" s="49"/>
      <c r="XBE123" s="49"/>
      <c r="XBF123" s="49"/>
      <c r="XBG123" s="49"/>
      <c r="XBH123" s="49"/>
      <c r="XBI123" s="49"/>
      <c r="XBJ123" s="49"/>
      <c r="XBK123" s="49"/>
      <c r="XBL123" s="49"/>
      <c r="XBM123" s="49"/>
      <c r="XBN123" s="49"/>
      <c r="XBO123" s="49"/>
      <c r="XBP123" s="49"/>
      <c r="XBQ123" s="49"/>
      <c r="XBR123" s="49"/>
      <c r="XBS123" s="49"/>
      <c r="XBT123" s="49"/>
      <c r="XBU123" s="49"/>
      <c r="XBV123" s="49"/>
      <c r="XBW123" s="49"/>
      <c r="XBX123" s="49"/>
      <c r="XBY123" s="49"/>
      <c r="XBZ123" s="49"/>
      <c r="XCA123" s="49"/>
      <c r="XCB123" s="49"/>
      <c r="XCC123" s="49"/>
      <c r="XCD123" s="49"/>
      <c r="XCE123" s="49"/>
      <c r="XCF123" s="49"/>
      <c r="XCG123" s="49"/>
      <c r="XCH123" s="49"/>
      <c r="XCI123" s="49"/>
      <c r="XCJ123" s="49"/>
      <c r="XCK123" s="49"/>
      <c r="XCL123" s="49"/>
      <c r="XCM123" s="49"/>
      <c r="XCN123" s="49"/>
      <c r="XCO123" s="49"/>
      <c r="XCP123" s="49"/>
      <c r="XCQ123" s="49"/>
      <c r="XCR123" s="49"/>
      <c r="XCS123" s="49"/>
      <c r="XCT123" s="49"/>
      <c r="XCU123" s="49"/>
      <c r="XCV123" s="49"/>
      <c r="XCW123" s="49"/>
      <c r="XCX123" s="49"/>
      <c r="XCY123" s="49"/>
      <c r="XCZ123" s="49"/>
      <c r="XDA123" s="49"/>
      <c r="XDB123" s="49"/>
      <c r="XDC123" s="49"/>
      <c r="XDD123" s="49"/>
      <c r="XDE123" s="49"/>
      <c r="XDF123" s="49"/>
      <c r="XDG123" s="49"/>
      <c r="XDH123" s="49"/>
      <c r="XDI123" s="49"/>
      <c r="XDJ123" s="49"/>
      <c r="XDK123" s="49"/>
      <c r="XDL123" s="49"/>
      <c r="XDM123" s="49"/>
      <c r="XDN123" s="49"/>
      <c r="XDO123" s="49"/>
      <c r="XDP123" s="49"/>
      <c r="XDQ123" s="49"/>
      <c r="XDR123" s="49"/>
      <c r="XDS123" s="49"/>
      <c r="XDT123" s="49"/>
      <c r="XDU123" s="49"/>
      <c r="XDV123" s="49"/>
      <c r="XDW123" s="49"/>
      <c r="XDX123" s="49"/>
      <c r="XDY123" s="49"/>
      <c r="XDZ123" s="49"/>
      <c r="XEA123" s="49"/>
      <c r="XEB123" s="49"/>
      <c r="XEC123" s="49"/>
      <c r="XED123" s="49"/>
      <c r="XEE123" s="49"/>
      <c r="XEF123" s="49"/>
      <c r="XEG123" s="49"/>
      <c r="XEH123" s="49"/>
      <c r="XEI123" s="49"/>
      <c r="XEJ123" s="49"/>
      <c r="XEK123" s="49"/>
      <c r="XEL123" s="49"/>
      <c r="XEM123" s="49"/>
      <c r="XEN123" s="49"/>
      <c r="XEO123" s="49"/>
      <c r="XEP123" s="49"/>
      <c r="XEQ123" s="49"/>
      <c r="XER123" s="49"/>
      <c r="XES123" s="49"/>
      <c r="XET123" s="49"/>
      <c r="XEU123" s="49"/>
      <c r="XEV123" s="49"/>
      <c r="XEW123" s="49"/>
      <c r="XEX123" s="49"/>
      <c r="XEY123" s="49"/>
    </row>
    <row r="124" spans="1:16379" s="49" customFormat="1" ht="21" x14ac:dyDescent="0.2">
      <c r="A124" s="48"/>
      <c r="B124" s="116"/>
      <c r="C124" s="116" t="str">
        <f>'PLANILHA ORÇAMENTÁRIA'!C99</f>
        <v>RESPONSÁVEL TÉCNICO</v>
      </c>
      <c r="D124" s="116"/>
      <c r="E124" s="116"/>
      <c r="F124" s="117"/>
      <c r="G124" s="418"/>
      <c r="H124" s="418"/>
      <c r="I124" s="416"/>
      <c r="J124" s="112"/>
      <c r="K124" s="113"/>
      <c r="N124" s="271"/>
    </row>
    <row r="125" spans="1:16379" s="49" customFormat="1" ht="21" x14ac:dyDescent="0.2">
      <c r="A125" s="48"/>
      <c r="B125" s="116"/>
      <c r="C125" s="116" t="str">
        <f>'PLANILHA ORÇAMENTÁRIA'!C100</f>
        <v>EDUARDO RODRIGO VIEIRA LIMA</v>
      </c>
      <c r="D125" s="116"/>
      <c r="E125" s="116"/>
      <c r="F125" s="117"/>
      <c r="G125" s="419"/>
      <c r="H125" s="420"/>
      <c r="I125" s="420"/>
      <c r="J125" s="112"/>
      <c r="K125" s="113"/>
      <c r="N125" s="271"/>
    </row>
    <row r="126" spans="1:16379" s="49" customFormat="1" ht="21" x14ac:dyDescent="0.2">
      <c r="A126" s="48"/>
      <c r="B126" s="116"/>
      <c r="C126" s="116" t="str">
        <f>'PLANILHA ORÇAMENTÁRIA'!C101</f>
        <v>ENGENHEIRO CIVIL</v>
      </c>
      <c r="D126" s="116"/>
      <c r="E126" s="116"/>
      <c r="F126" s="117"/>
      <c r="G126" s="419"/>
      <c r="H126" s="420"/>
      <c r="I126" s="420"/>
      <c r="J126" s="112"/>
      <c r="K126" s="113"/>
      <c r="N126" s="271"/>
    </row>
    <row r="127" spans="1:16379" s="49" customFormat="1" ht="21" x14ac:dyDescent="0.2">
      <c r="A127" s="48"/>
      <c r="B127" s="116"/>
      <c r="C127" s="116" t="str">
        <f>'PLANILHA ORÇAMENTÁRIA'!C102</f>
        <v>CREA 51.264/D-PR</v>
      </c>
      <c r="D127" s="116"/>
      <c r="E127" s="116"/>
      <c r="F127" s="117"/>
      <c r="G127" s="421"/>
      <c r="H127" s="422"/>
      <c r="I127" s="422"/>
      <c r="J127" s="112"/>
      <c r="K127" s="261"/>
      <c r="N127" s="271"/>
    </row>
    <row r="128" spans="1:16379" ht="20.399999999999999" x14ac:dyDescent="0.2">
      <c r="A128" s="503"/>
      <c r="B128" s="503"/>
      <c r="C128" s="503"/>
      <c r="D128" s="503"/>
      <c r="E128" s="273"/>
      <c r="F128" s="273"/>
      <c r="G128" s="423"/>
      <c r="H128" s="423"/>
      <c r="I128" s="423"/>
      <c r="K128" s="252"/>
      <c r="L128" s="256"/>
      <c r="M128" s="267"/>
    </row>
    <row r="129" spans="1:13" ht="20.399999999999999" x14ac:dyDescent="0.2">
      <c r="A129" s="66"/>
      <c r="B129" s="21"/>
      <c r="C129" s="21"/>
      <c r="E129" s="273"/>
      <c r="F129" s="273"/>
      <c r="G129" s="423"/>
      <c r="H129" s="423"/>
      <c r="I129" s="423"/>
      <c r="K129" s="252"/>
      <c r="L129" s="256"/>
      <c r="M129" s="267"/>
    </row>
    <row r="130" spans="1:13" ht="20.399999999999999" x14ac:dyDescent="0.2">
      <c r="D130" s="23"/>
      <c r="E130" s="273"/>
      <c r="F130" s="273"/>
      <c r="G130" s="423"/>
      <c r="H130" s="423"/>
      <c r="K130" s="252"/>
      <c r="L130" s="256"/>
      <c r="M130" s="267"/>
    </row>
    <row r="131" spans="1:13" ht="20.399999999999999" x14ac:dyDescent="0.2">
      <c r="K131" s="252"/>
      <c r="L131" s="256"/>
      <c r="M131" s="267"/>
    </row>
    <row r="132" spans="1:13" ht="20.399999999999999" x14ac:dyDescent="0.2">
      <c r="K132" s="252"/>
      <c r="L132" s="256"/>
      <c r="M132" s="267"/>
    </row>
    <row r="133" spans="1:13" ht="20.399999999999999" x14ac:dyDescent="0.2">
      <c r="K133" s="252"/>
      <c r="L133" s="256"/>
      <c r="M133" s="267"/>
    </row>
    <row r="134" spans="1:13" ht="20.399999999999999" x14ac:dyDescent="0.2">
      <c r="K134" s="252"/>
      <c r="L134" s="256"/>
      <c r="M134" s="267"/>
    </row>
    <row r="135" spans="1:13" x14ac:dyDescent="0.2">
      <c r="K135" s="252"/>
      <c r="L135" s="252"/>
      <c r="M135" s="267"/>
    </row>
    <row r="136" spans="1:13" x14ac:dyDescent="0.2">
      <c r="K136" s="252"/>
      <c r="L136" s="252"/>
      <c r="M136" s="267"/>
    </row>
  </sheetData>
  <autoFilter ref="B12:I117"/>
  <mergeCells count="130">
    <mergeCell ref="A128:D128"/>
    <mergeCell ref="G11:I11"/>
    <mergeCell ref="G15:I15"/>
    <mergeCell ref="G17:I17"/>
    <mergeCell ref="G20:I20"/>
    <mergeCell ref="G16:I16"/>
    <mergeCell ref="G18:I18"/>
    <mergeCell ref="G19:I19"/>
    <mergeCell ref="G74:I74"/>
    <mergeCell ref="G42:I42"/>
    <mergeCell ref="G43:I43"/>
    <mergeCell ref="G44:I44"/>
    <mergeCell ref="G13:I13"/>
    <mergeCell ref="G14:I14"/>
    <mergeCell ref="G116:I116"/>
    <mergeCell ref="G110:I110"/>
    <mergeCell ref="G117:I117"/>
    <mergeCell ref="G111:I111"/>
    <mergeCell ref="G52:I52"/>
    <mergeCell ref="G33:I33"/>
    <mergeCell ref="G34:I34"/>
    <mergeCell ref="A62:I62"/>
    <mergeCell ref="A82:I82"/>
    <mergeCell ref="A95:I95"/>
    <mergeCell ref="G115:I115"/>
    <mergeCell ref="G36:I36"/>
    <mergeCell ref="G37:I37"/>
    <mergeCell ref="G38:I38"/>
    <mergeCell ref="G39:I39"/>
    <mergeCell ref="G40:I40"/>
    <mergeCell ref="G112:I112"/>
    <mergeCell ref="G86:I86"/>
    <mergeCell ref="G108:I108"/>
    <mergeCell ref="G114:I114"/>
    <mergeCell ref="G78:I78"/>
    <mergeCell ref="A102:I102"/>
    <mergeCell ref="G56:I56"/>
    <mergeCell ref="G45:I45"/>
    <mergeCell ref="G46:I46"/>
    <mergeCell ref="G47:I47"/>
    <mergeCell ref="G106:I106"/>
    <mergeCell ref="G88:I88"/>
    <mergeCell ref="G97:I97"/>
    <mergeCell ref="G96:I96"/>
    <mergeCell ref="G87:I87"/>
    <mergeCell ref="G57:I57"/>
    <mergeCell ref="G58:I58"/>
    <mergeCell ref="G53:I53"/>
    <mergeCell ref="A1:I1"/>
    <mergeCell ref="A2:I2"/>
    <mergeCell ref="G3:I3"/>
    <mergeCell ref="H4:I4"/>
    <mergeCell ref="H5:I5"/>
    <mergeCell ref="H6:I6"/>
    <mergeCell ref="H7:I7"/>
    <mergeCell ref="H8:I8"/>
    <mergeCell ref="F9:I9"/>
    <mergeCell ref="B6:D6"/>
    <mergeCell ref="B7:D7"/>
    <mergeCell ref="B8:D8"/>
    <mergeCell ref="B4:D4"/>
    <mergeCell ref="B9:D9"/>
    <mergeCell ref="B5:D5"/>
    <mergeCell ref="G54:I54"/>
    <mergeCell ref="G55:I55"/>
    <mergeCell ref="G92:I92"/>
    <mergeCell ref="G49:I49"/>
    <mergeCell ref="G50:I50"/>
    <mergeCell ref="G29:I32"/>
    <mergeCell ref="B23:B27"/>
    <mergeCell ref="C23:C27"/>
    <mergeCell ref="D23:D27"/>
    <mergeCell ref="E23:E27"/>
    <mergeCell ref="F23:F27"/>
    <mergeCell ref="A28:I28"/>
    <mergeCell ref="E79:E81"/>
    <mergeCell ref="F79:F81"/>
    <mergeCell ref="B75:B77"/>
    <mergeCell ref="C75:C77"/>
    <mergeCell ref="D75:D77"/>
    <mergeCell ref="E75:E77"/>
    <mergeCell ref="F75:F77"/>
    <mergeCell ref="G51:I51"/>
    <mergeCell ref="B89:B91"/>
    <mergeCell ref="C89:C91"/>
    <mergeCell ref="D89:D91"/>
    <mergeCell ref="E89:E91"/>
    <mergeCell ref="B10:I10"/>
    <mergeCell ref="G48:I48"/>
    <mergeCell ref="G23:I27"/>
    <mergeCell ref="B29:B32"/>
    <mergeCell ref="C29:C32"/>
    <mergeCell ref="G21:I21"/>
    <mergeCell ref="G35:I35"/>
    <mergeCell ref="G12:I12"/>
    <mergeCell ref="G22:I22"/>
    <mergeCell ref="D29:D32"/>
    <mergeCell ref="E29:E32"/>
    <mergeCell ref="F29:F32"/>
    <mergeCell ref="B103:B105"/>
    <mergeCell ref="C103:C105"/>
    <mergeCell ref="D103:D105"/>
    <mergeCell ref="E103:E105"/>
    <mergeCell ref="F103:F105"/>
    <mergeCell ref="F98:F100"/>
    <mergeCell ref="E98:E100"/>
    <mergeCell ref="D98:D100"/>
    <mergeCell ref="C98:C100"/>
    <mergeCell ref="B98:B100"/>
    <mergeCell ref="F89:F91"/>
    <mergeCell ref="B83:B85"/>
    <mergeCell ref="C83:C85"/>
    <mergeCell ref="D83:D85"/>
    <mergeCell ref="E83:E85"/>
    <mergeCell ref="F83:F85"/>
    <mergeCell ref="B79:B81"/>
    <mergeCell ref="C79:C81"/>
    <mergeCell ref="D79:D81"/>
    <mergeCell ref="G113:I113"/>
    <mergeCell ref="G59:I59"/>
    <mergeCell ref="G60:I60"/>
    <mergeCell ref="G61:I61"/>
    <mergeCell ref="G107:I107"/>
    <mergeCell ref="G75:I77"/>
    <mergeCell ref="G79:I81"/>
    <mergeCell ref="G83:I85"/>
    <mergeCell ref="G89:I91"/>
    <mergeCell ref="G98:I100"/>
    <mergeCell ref="G103:I105"/>
    <mergeCell ref="G109:I109"/>
  </mergeCells>
  <printOptions horizontalCentered="1"/>
  <pageMargins left="0.19685039370078741" right="0.23622047244094491" top="0.35433070866141736" bottom="0.15748031496062992" header="0.31496062992125984" footer="0.19685039370078741"/>
  <pageSetup paperSize="9" scale="32" fitToHeight="1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view="pageBreakPreview" topLeftCell="A2" zoomScale="55" zoomScaleSheetLayoutView="55" workbookViewId="0">
      <pane xSplit="7" ySplit="9" topLeftCell="H11" activePane="bottomRight" state="frozen"/>
      <selection activeCell="A2" sqref="A2"/>
      <selection pane="topRight" activeCell="H2" sqref="H2"/>
      <selection pane="bottomLeft" activeCell="A14" sqref="A14"/>
      <selection pane="bottomRight" activeCell="K56" sqref="K56"/>
    </sheetView>
  </sheetViews>
  <sheetFormatPr defaultColWidth="9" defaultRowHeight="14.4" x14ac:dyDescent="0.3"/>
  <cols>
    <col min="1" max="1" width="8.88671875" style="32" customWidth="1"/>
    <col min="2" max="2" width="29.109375" style="19" customWidth="1"/>
    <col min="3" max="3" width="124.21875" style="19" customWidth="1"/>
    <col min="4" max="4" width="9.44140625" style="19" customWidth="1"/>
    <col min="5" max="5" width="52.33203125" style="19" customWidth="1"/>
    <col min="6" max="6" width="37.88671875" style="19" customWidth="1"/>
    <col min="7" max="7" width="26.21875" style="19" customWidth="1"/>
    <col min="8" max="16384" width="9" style="19"/>
  </cols>
  <sheetData>
    <row r="1" spans="1:7" ht="147.75" hidden="1" customHeight="1" x14ac:dyDescent="0.3">
      <c r="A1" s="75"/>
      <c r="B1" s="76"/>
      <c r="C1" s="76"/>
      <c r="D1" s="76"/>
      <c r="E1" s="76"/>
      <c r="F1" s="76"/>
      <c r="G1" s="76"/>
    </row>
    <row r="2" spans="1:7" s="115" customFormat="1" ht="57" customHeight="1" x14ac:dyDescent="0.55000000000000004">
      <c r="A2" s="568" t="str">
        <f>'PLANILHA ORÇAMENTÁRIA'!$A$2</f>
        <v>PREFEITURA MUNICIPAL DE ITAQUIRAÍ- MS</v>
      </c>
      <c r="B2" s="569"/>
      <c r="C2" s="569"/>
      <c r="D2" s="569"/>
      <c r="E2" s="569"/>
      <c r="F2" s="569"/>
      <c r="G2" s="569"/>
    </row>
    <row r="3" spans="1:7" s="115" customFormat="1" ht="28.8" x14ac:dyDescent="0.55000000000000004">
      <c r="A3" s="395"/>
      <c r="B3" s="396"/>
      <c r="C3" s="396"/>
      <c r="D3" s="396"/>
      <c r="E3" s="396"/>
      <c r="F3" s="396"/>
      <c r="G3" s="396"/>
    </row>
    <row r="4" spans="1:7" s="400" customFormat="1" ht="23.4" x14ac:dyDescent="0.3">
      <c r="A4" s="397"/>
      <c r="B4" s="398"/>
      <c r="C4" s="399"/>
      <c r="D4" s="398"/>
      <c r="E4" s="571" t="s">
        <v>271</v>
      </c>
      <c r="F4" s="572"/>
      <c r="G4" s="573"/>
    </row>
    <row r="5" spans="1:7" s="35" customFormat="1" ht="21" x14ac:dyDescent="0.35">
      <c r="A5" s="384"/>
      <c r="B5" s="554" t="str">
        <f>'PLANILHA ORÇAMENTÁRIA'!B3:D3</f>
        <v xml:space="preserve">OBRA: CONSTRUÇÃO DE UMA PISTA DE SKATE </v>
      </c>
      <c r="C5" s="555"/>
      <c r="D5" s="114"/>
      <c r="E5" s="394" t="s">
        <v>137</v>
      </c>
      <c r="F5" s="574" t="s">
        <v>293</v>
      </c>
      <c r="G5" s="574"/>
    </row>
    <row r="6" spans="1:7" s="35" customFormat="1" ht="21" x14ac:dyDescent="0.35">
      <c r="A6" s="384"/>
      <c r="B6" s="554" t="str">
        <f>'PLANILHA ORÇAMENTÁRIA'!B4:D4</f>
        <v>AGENTE PROMOTOR: PREFEITURA MUNICIPAL DE ITAQUIRAÍ - MS</v>
      </c>
      <c r="C6" s="555"/>
      <c r="D6" s="114"/>
      <c r="E6" s="284" t="s">
        <v>25</v>
      </c>
      <c r="F6" s="575" t="s">
        <v>365</v>
      </c>
      <c r="G6" s="576"/>
    </row>
    <row r="7" spans="1:7" s="35" customFormat="1" ht="27.75" customHeight="1" x14ac:dyDescent="0.35">
      <c r="A7" s="384"/>
      <c r="B7" s="554" t="str">
        <f>'PLANILHA ORÇAMENTÁRIA'!B5:D5</f>
        <v>ÁREA DO TERRENO: 17.599,95m²</v>
      </c>
      <c r="C7" s="555"/>
      <c r="D7" s="114"/>
      <c r="E7" s="284" t="s">
        <v>8</v>
      </c>
      <c r="F7" s="514">
        <f>'BDI BASE'!N27</f>
        <v>0.28799999999999998</v>
      </c>
      <c r="G7" s="514"/>
    </row>
    <row r="8" spans="1:7" s="35" customFormat="1" ht="21" x14ac:dyDescent="0.35">
      <c r="A8" s="384"/>
      <c r="B8" s="554" t="str">
        <f>'PLANILHA ORÇAMENTÁRIA'!B6:D6</f>
        <v>ÁREA DE INTERVENÇÃO: 995,24m²</v>
      </c>
      <c r="C8" s="555"/>
      <c r="D8" s="114"/>
      <c r="E8" s="314" t="s">
        <v>43</v>
      </c>
      <c r="F8" s="514" t="s">
        <v>360</v>
      </c>
      <c r="G8" s="514"/>
    </row>
    <row r="9" spans="1:7" s="35" customFormat="1" ht="21" x14ac:dyDescent="0.35">
      <c r="A9" s="384"/>
      <c r="B9" s="554" t="str">
        <f>'PLANILHA ORÇAMENTÁRIA'!B7:D7</f>
        <v>ÁREA À CONSTRUIR: 520,75m²</v>
      </c>
      <c r="C9" s="555"/>
      <c r="D9" s="114"/>
      <c r="E9" s="314" t="s">
        <v>44</v>
      </c>
      <c r="F9" s="514" t="s">
        <v>361</v>
      </c>
      <c r="G9" s="514"/>
    </row>
    <row r="10" spans="1:7" s="35" customFormat="1" ht="26.25" customHeight="1" thickBot="1" x14ac:dyDescent="0.4">
      <c r="A10" s="384"/>
      <c r="B10" s="384"/>
      <c r="C10" s="384"/>
      <c r="D10" s="114"/>
      <c r="E10" s="114"/>
      <c r="F10" s="114"/>
      <c r="G10" s="114"/>
    </row>
    <row r="11" spans="1:7" s="24" customFormat="1" ht="18.600000000000001" hidden="1" thickBot="1" x14ac:dyDescent="0.4">
      <c r="A11" s="31"/>
      <c r="B11" s="25"/>
      <c r="C11" s="26"/>
      <c r="D11" s="27"/>
      <c r="E11" s="28"/>
      <c r="F11" s="29"/>
      <c r="G11" s="30"/>
    </row>
    <row r="12" spans="1:7" ht="19.8" thickBot="1" x14ac:dyDescent="0.35">
      <c r="A12" s="336" t="s">
        <v>13</v>
      </c>
      <c r="B12" s="559" t="s">
        <v>148</v>
      </c>
      <c r="C12" s="560"/>
      <c r="D12" s="560"/>
      <c r="E12" s="560"/>
      <c r="F12" s="560"/>
      <c r="G12" s="561"/>
    </row>
    <row r="13" spans="1:7" ht="18" thickBot="1" x14ac:dyDescent="0.35">
      <c r="A13" s="338"/>
      <c r="B13" s="562" t="s">
        <v>338</v>
      </c>
      <c r="C13" s="563"/>
      <c r="D13" s="563"/>
      <c r="E13" s="563"/>
      <c r="F13" s="563"/>
      <c r="G13" s="564"/>
    </row>
    <row r="14" spans="1:7" s="337" customFormat="1" ht="32.25" customHeight="1" thickBot="1" x14ac:dyDescent="0.35">
      <c r="A14" s="549" t="s">
        <v>55</v>
      </c>
      <c r="B14" s="550"/>
      <c r="C14" s="315" t="s">
        <v>54</v>
      </c>
      <c r="D14" s="316" t="s">
        <v>59</v>
      </c>
      <c r="E14" s="316" t="s">
        <v>58</v>
      </c>
      <c r="F14" s="317" t="s">
        <v>57</v>
      </c>
      <c r="G14" s="316" t="s">
        <v>56</v>
      </c>
    </row>
    <row r="15" spans="1:7" ht="34.799999999999997" x14ac:dyDescent="0.3">
      <c r="A15" s="451"/>
      <c r="B15" s="348">
        <v>4417</v>
      </c>
      <c r="C15" s="433" t="s">
        <v>339</v>
      </c>
      <c r="D15" s="434" t="s">
        <v>53</v>
      </c>
      <c r="E15" s="435">
        <v>1</v>
      </c>
      <c r="F15" s="436">
        <v>4.72</v>
      </c>
      <c r="G15" s="437">
        <f>TRUNC(E15*F15,2)</f>
        <v>4.72</v>
      </c>
    </row>
    <row r="16" spans="1:7" ht="34.799999999999997" x14ac:dyDescent="0.3">
      <c r="A16" s="450"/>
      <c r="B16" s="432">
        <v>4491</v>
      </c>
      <c r="C16" s="433" t="s">
        <v>340</v>
      </c>
      <c r="D16" s="434" t="s">
        <v>53</v>
      </c>
      <c r="E16" s="435">
        <v>4</v>
      </c>
      <c r="F16" s="436">
        <v>4.7300000000000004</v>
      </c>
      <c r="G16" s="437">
        <f t="shared" ref="G16:G21" si="0">TRUNC(E16*F16,2)</f>
        <v>18.920000000000002</v>
      </c>
    </row>
    <row r="17" spans="1:9" ht="34.799999999999997" x14ac:dyDescent="0.3">
      <c r="A17" s="450"/>
      <c r="B17" s="432">
        <v>4813</v>
      </c>
      <c r="C17" s="433" t="s">
        <v>341</v>
      </c>
      <c r="D17" s="434" t="s">
        <v>41</v>
      </c>
      <c r="E17" s="435">
        <v>1</v>
      </c>
      <c r="F17" s="436">
        <v>200</v>
      </c>
      <c r="G17" s="437">
        <f t="shared" si="0"/>
        <v>200</v>
      </c>
    </row>
    <row r="18" spans="1:9" ht="21" x14ac:dyDescent="0.3">
      <c r="A18" s="450"/>
      <c r="B18" s="432">
        <v>5075</v>
      </c>
      <c r="C18" s="433" t="s">
        <v>342</v>
      </c>
      <c r="D18" s="434" t="s">
        <v>48</v>
      </c>
      <c r="E18" s="435">
        <v>0.11</v>
      </c>
      <c r="F18" s="436">
        <v>13.95</v>
      </c>
      <c r="G18" s="437">
        <f t="shared" si="0"/>
        <v>1.53</v>
      </c>
    </row>
    <row r="19" spans="1:9" ht="21" x14ac:dyDescent="0.3">
      <c r="A19" s="450"/>
      <c r="B19" s="432">
        <v>88262</v>
      </c>
      <c r="C19" s="433" t="s">
        <v>343</v>
      </c>
      <c r="D19" s="434" t="s">
        <v>116</v>
      </c>
      <c r="E19" s="435">
        <v>1</v>
      </c>
      <c r="F19" s="436">
        <v>17.64</v>
      </c>
      <c r="G19" s="437">
        <f t="shared" si="0"/>
        <v>17.64</v>
      </c>
    </row>
    <row r="20" spans="1:9" ht="21" x14ac:dyDescent="0.3">
      <c r="A20" s="450"/>
      <c r="B20" s="432">
        <v>88316</v>
      </c>
      <c r="C20" s="433" t="s">
        <v>117</v>
      </c>
      <c r="D20" s="434" t="s">
        <v>116</v>
      </c>
      <c r="E20" s="435">
        <v>2</v>
      </c>
      <c r="F20" s="436">
        <v>14.55</v>
      </c>
      <c r="G20" s="437">
        <f t="shared" si="0"/>
        <v>29.1</v>
      </c>
    </row>
    <row r="21" spans="1:9" ht="34.799999999999997" x14ac:dyDescent="0.3">
      <c r="A21" s="450"/>
      <c r="B21" s="432">
        <v>94962</v>
      </c>
      <c r="C21" s="433" t="s">
        <v>344</v>
      </c>
      <c r="D21" s="434" t="s">
        <v>41</v>
      </c>
      <c r="E21" s="435">
        <v>0.01</v>
      </c>
      <c r="F21" s="436">
        <v>250.71</v>
      </c>
      <c r="G21" s="437">
        <f t="shared" si="0"/>
        <v>2.5</v>
      </c>
    </row>
    <row r="22" spans="1:9" customFormat="1" ht="18.600000000000001" thickBot="1" x14ac:dyDescent="0.4">
      <c r="A22" s="438"/>
      <c r="B22" s="439"/>
      <c r="C22" s="328"/>
      <c r="D22" s="565" t="s">
        <v>63</v>
      </c>
      <c r="E22" s="566"/>
      <c r="F22" s="567"/>
      <c r="G22" s="440">
        <f>SUM(G15:G21)</f>
        <v>274.41000000000003</v>
      </c>
      <c r="H22" s="441"/>
    </row>
    <row r="23" spans="1:9" s="445" customFormat="1" ht="16.2" thickBot="1" x14ac:dyDescent="0.35">
      <c r="A23" s="442"/>
      <c r="B23" s="442"/>
      <c r="C23" s="442"/>
      <c r="D23" s="443"/>
      <c r="E23" s="442"/>
      <c r="F23" s="442"/>
      <c r="G23" s="444"/>
    </row>
    <row r="24" spans="1:9" s="337" customFormat="1" ht="35.25" customHeight="1" thickBot="1" x14ac:dyDescent="0.35">
      <c r="A24" s="336" t="s">
        <v>13</v>
      </c>
      <c r="B24" s="556" t="s">
        <v>244</v>
      </c>
      <c r="C24" s="557"/>
      <c r="D24" s="557"/>
      <c r="E24" s="557"/>
      <c r="F24" s="557"/>
      <c r="G24" s="558"/>
    </row>
    <row r="25" spans="1:9" s="337" customFormat="1" ht="26.25" customHeight="1" thickBot="1" x14ac:dyDescent="0.35">
      <c r="A25" s="338"/>
      <c r="B25" s="546" t="s">
        <v>243</v>
      </c>
      <c r="C25" s="547"/>
      <c r="D25" s="547"/>
      <c r="E25" s="547"/>
      <c r="F25" s="547"/>
      <c r="G25" s="548"/>
    </row>
    <row r="26" spans="1:9" s="337" customFormat="1" ht="32.25" customHeight="1" thickBot="1" x14ac:dyDescent="0.35">
      <c r="A26" s="570" t="s">
        <v>55</v>
      </c>
      <c r="B26" s="550"/>
      <c r="C26" s="315" t="s">
        <v>54</v>
      </c>
      <c r="D26" s="316" t="s">
        <v>59</v>
      </c>
      <c r="E26" s="316" t="s">
        <v>58</v>
      </c>
      <c r="F26" s="317" t="s">
        <v>57</v>
      </c>
      <c r="G26" s="316" t="s">
        <v>56</v>
      </c>
    </row>
    <row r="27" spans="1:9" s="337" customFormat="1" ht="39.75" customHeight="1" x14ac:dyDescent="0.3">
      <c r="A27" s="449"/>
      <c r="B27" s="348">
        <v>7701</v>
      </c>
      <c r="C27" s="310" t="s">
        <v>239</v>
      </c>
      <c r="D27" s="324" t="s">
        <v>53</v>
      </c>
      <c r="E27" s="325">
        <v>1</v>
      </c>
      <c r="F27" s="121">
        <v>88.14</v>
      </c>
      <c r="G27" s="122">
        <f>TRUNC(E27*F27,2)</f>
        <v>88.14</v>
      </c>
      <c r="I27" s="35"/>
    </row>
    <row r="28" spans="1:9" s="337" customFormat="1" ht="39.75" customHeight="1" x14ac:dyDescent="0.3">
      <c r="A28" s="124"/>
      <c r="B28" s="348">
        <v>7584</v>
      </c>
      <c r="C28" s="310" t="s">
        <v>240</v>
      </c>
      <c r="D28" s="324" t="s">
        <v>177</v>
      </c>
      <c r="E28" s="325">
        <v>5</v>
      </c>
      <c r="F28" s="121">
        <v>0.65</v>
      </c>
      <c r="G28" s="122">
        <f t="shared" ref="G28:G30" si="1">TRUNC(E28*F28,2)</f>
        <v>3.25</v>
      </c>
      <c r="I28" s="35"/>
    </row>
    <row r="29" spans="1:9" s="337" customFormat="1" ht="39.75" customHeight="1" x14ac:dyDescent="0.3">
      <c r="A29" s="124"/>
      <c r="B29" s="348">
        <v>88309</v>
      </c>
      <c r="C29" s="379" t="s">
        <v>241</v>
      </c>
      <c r="D29" s="380" t="s">
        <v>116</v>
      </c>
      <c r="E29" s="381">
        <v>1</v>
      </c>
      <c r="F29" s="121">
        <v>17.82</v>
      </c>
      <c r="G29" s="122">
        <f t="shared" si="1"/>
        <v>17.82</v>
      </c>
      <c r="I29" s="35"/>
    </row>
    <row r="30" spans="1:9" s="337" customFormat="1" ht="39.75" customHeight="1" x14ac:dyDescent="0.3">
      <c r="A30" s="124"/>
      <c r="B30" s="348">
        <v>88316</v>
      </c>
      <c r="C30" s="310" t="s">
        <v>117</v>
      </c>
      <c r="D30" s="324" t="s">
        <v>116</v>
      </c>
      <c r="E30" s="325">
        <v>1</v>
      </c>
      <c r="F30" s="436">
        <v>14.55</v>
      </c>
      <c r="G30" s="122">
        <f t="shared" si="1"/>
        <v>14.55</v>
      </c>
      <c r="I30" s="35"/>
    </row>
    <row r="31" spans="1:9" s="337" customFormat="1" ht="15.6" thickBot="1" x14ac:dyDescent="0.35">
      <c r="A31" s="339"/>
      <c r="B31" s="340"/>
      <c r="C31" s="341"/>
      <c r="D31" s="342"/>
      <c r="E31" s="340"/>
      <c r="F31" s="342"/>
      <c r="G31" s="343"/>
    </row>
    <row r="32" spans="1:9" s="337" customFormat="1" ht="18.600000000000001" thickBot="1" x14ac:dyDescent="0.4">
      <c r="A32" s="326"/>
      <c r="B32" s="327"/>
      <c r="C32" s="328"/>
      <c r="D32" s="551" t="s">
        <v>234</v>
      </c>
      <c r="E32" s="552"/>
      <c r="F32" s="553"/>
      <c r="G32" s="123">
        <f>SUM(G27:G31)</f>
        <v>123.76</v>
      </c>
      <c r="I32" s="35"/>
    </row>
    <row r="33" spans="1:9" s="337" customFormat="1" ht="16.2" thickBot="1" x14ac:dyDescent="0.35">
      <c r="A33" s="344"/>
      <c r="B33" s="345"/>
      <c r="C33" s="345"/>
      <c r="D33" s="346"/>
      <c r="E33" s="345"/>
      <c r="F33" s="345"/>
      <c r="G33" s="347"/>
    </row>
    <row r="34" spans="1:9" s="337" customFormat="1" ht="35.25" customHeight="1" thickBot="1" x14ac:dyDescent="0.35">
      <c r="A34" s="336" t="s">
        <v>13</v>
      </c>
      <c r="B34" s="556" t="s">
        <v>245</v>
      </c>
      <c r="C34" s="557"/>
      <c r="D34" s="557"/>
      <c r="E34" s="557"/>
      <c r="F34" s="557"/>
      <c r="G34" s="558"/>
    </row>
    <row r="35" spans="1:9" s="337" customFormat="1" ht="26.25" customHeight="1" thickBot="1" x14ac:dyDescent="0.35">
      <c r="A35" s="338"/>
      <c r="B35" s="546" t="s">
        <v>357</v>
      </c>
      <c r="C35" s="547"/>
      <c r="D35" s="547"/>
      <c r="E35" s="547"/>
      <c r="F35" s="547"/>
      <c r="G35" s="548"/>
    </row>
    <row r="36" spans="1:9" s="337" customFormat="1" ht="32.25" customHeight="1" thickBot="1" x14ac:dyDescent="0.35">
      <c r="A36" s="549" t="s">
        <v>55</v>
      </c>
      <c r="B36" s="550"/>
      <c r="C36" s="315" t="s">
        <v>54</v>
      </c>
      <c r="D36" s="316" t="s">
        <v>59</v>
      </c>
      <c r="E36" s="316" t="s">
        <v>58</v>
      </c>
      <c r="F36" s="317" t="s">
        <v>57</v>
      </c>
      <c r="G36" s="316" t="s">
        <v>56</v>
      </c>
    </row>
    <row r="37" spans="1:9" s="337" customFormat="1" ht="39.75" customHeight="1" x14ac:dyDescent="0.3">
      <c r="A37" s="124"/>
      <c r="B37" s="348">
        <v>587</v>
      </c>
      <c r="C37" s="310" t="s">
        <v>249</v>
      </c>
      <c r="D37" s="324" t="s">
        <v>48</v>
      </c>
      <c r="E37" s="325">
        <v>2.14</v>
      </c>
      <c r="F37" s="121">
        <v>37.659999999999997</v>
      </c>
      <c r="G37" s="122">
        <f>TRUNC(E37*F37,2)</f>
        <v>80.59</v>
      </c>
      <c r="I37" s="35"/>
    </row>
    <row r="38" spans="1:9" s="337" customFormat="1" ht="39.75" customHeight="1" x14ac:dyDescent="0.3">
      <c r="A38" s="124"/>
      <c r="B38" s="348">
        <v>7584</v>
      </c>
      <c r="C38" s="310" t="s">
        <v>240</v>
      </c>
      <c r="D38" s="324" t="s">
        <v>177</v>
      </c>
      <c r="E38" s="325">
        <v>5</v>
      </c>
      <c r="F38" s="121">
        <v>0.65</v>
      </c>
      <c r="G38" s="122">
        <f t="shared" ref="G38:G40" si="2">TRUNC(E38*F38,2)</f>
        <v>3.25</v>
      </c>
      <c r="I38" s="35"/>
    </row>
    <row r="39" spans="1:9" s="337" customFormat="1" ht="39.75" customHeight="1" x14ac:dyDescent="0.3">
      <c r="A39" s="124"/>
      <c r="B39" s="348">
        <v>88309</v>
      </c>
      <c r="C39" s="379" t="s">
        <v>241</v>
      </c>
      <c r="D39" s="380" t="s">
        <v>116</v>
      </c>
      <c r="E39" s="381">
        <v>1</v>
      </c>
      <c r="F39" s="121">
        <v>17.82</v>
      </c>
      <c r="G39" s="122">
        <f t="shared" si="2"/>
        <v>17.82</v>
      </c>
      <c r="I39" s="35"/>
    </row>
    <row r="40" spans="1:9" s="337" customFormat="1" ht="39.75" customHeight="1" x14ac:dyDescent="0.3">
      <c r="A40" s="124"/>
      <c r="B40" s="348" t="s">
        <v>150</v>
      </c>
      <c r="C40" s="310" t="s">
        <v>117</v>
      </c>
      <c r="D40" s="324" t="s">
        <v>116</v>
      </c>
      <c r="E40" s="325">
        <v>1</v>
      </c>
      <c r="F40" s="436">
        <v>14.55</v>
      </c>
      <c r="G40" s="122">
        <f t="shared" si="2"/>
        <v>14.55</v>
      </c>
      <c r="I40" s="35"/>
    </row>
    <row r="41" spans="1:9" s="337" customFormat="1" ht="15.6" thickBot="1" x14ac:dyDescent="0.35">
      <c r="A41" s="339"/>
      <c r="B41" s="340"/>
      <c r="C41" s="341"/>
      <c r="D41" s="342"/>
      <c r="E41" s="340"/>
      <c r="F41" s="342"/>
      <c r="G41" s="343"/>
    </row>
    <row r="42" spans="1:9" s="337" customFormat="1" ht="18.600000000000001" thickBot="1" x14ac:dyDescent="0.4">
      <c r="A42" s="326"/>
      <c r="B42" s="327"/>
      <c r="C42" s="328"/>
      <c r="D42" s="551" t="s">
        <v>235</v>
      </c>
      <c r="E42" s="552"/>
      <c r="F42" s="553"/>
      <c r="G42" s="123">
        <f>SUM(G37:G41)</f>
        <v>116.21</v>
      </c>
      <c r="I42" s="35"/>
    </row>
    <row r="43" spans="1:9" ht="18.600000000000001" thickBot="1" x14ac:dyDescent="0.4">
      <c r="A43" s="309"/>
      <c r="B43" s="303"/>
      <c r="C43" s="304"/>
      <c r="D43" s="305"/>
      <c r="E43" s="306"/>
      <c r="F43" s="307"/>
      <c r="G43" s="308"/>
    </row>
    <row r="44" spans="1:9" s="337" customFormat="1" ht="35.25" customHeight="1" thickBot="1" x14ac:dyDescent="0.35">
      <c r="A44" s="336" t="s">
        <v>13</v>
      </c>
      <c r="B44" s="556" t="s">
        <v>352</v>
      </c>
      <c r="C44" s="557"/>
      <c r="D44" s="557"/>
      <c r="E44" s="557"/>
      <c r="F44" s="557"/>
      <c r="G44" s="558"/>
    </row>
    <row r="45" spans="1:9" s="337" customFormat="1" ht="26.25" customHeight="1" thickBot="1" x14ac:dyDescent="0.35">
      <c r="A45" s="338"/>
      <c r="B45" s="546" t="s">
        <v>233</v>
      </c>
      <c r="C45" s="547"/>
      <c r="D45" s="547"/>
      <c r="E45" s="547"/>
      <c r="F45" s="547"/>
      <c r="G45" s="548"/>
    </row>
    <row r="46" spans="1:9" s="337" customFormat="1" ht="32.25" customHeight="1" thickBot="1" x14ac:dyDescent="0.35">
      <c r="A46" s="549" t="s">
        <v>55</v>
      </c>
      <c r="B46" s="550"/>
      <c r="C46" s="315" t="s">
        <v>54</v>
      </c>
      <c r="D46" s="316" t="s">
        <v>59</v>
      </c>
      <c r="E46" s="316" t="s">
        <v>58</v>
      </c>
      <c r="F46" s="317" t="s">
        <v>57</v>
      </c>
      <c r="G46" s="316" t="s">
        <v>56</v>
      </c>
    </row>
    <row r="47" spans="1:9" s="337" customFormat="1" ht="39.75" customHeight="1" x14ac:dyDescent="0.3">
      <c r="A47" s="124"/>
      <c r="B47" s="348">
        <v>586</v>
      </c>
      <c r="C47" s="310" t="s">
        <v>242</v>
      </c>
      <c r="D47" s="324" t="s">
        <v>53</v>
      </c>
      <c r="E47" s="325">
        <v>1</v>
      </c>
      <c r="F47" s="121">
        <v>22.14</v>
      </c>
      <c r="G47" s="122">
        <f>TRUNC(E47*F47,2)</f>
        <v>22.14</v>
      </c>
      <c r="I47" s="35"/>
    </row>
    <row r="48" spans="1:9" s="337" customFormat="1" ht="39.75" customHeight="1" x14ac:dyDescent="0.3">
      <c r="A48" s="124"/>
      <c r="B48" s="348">
        <v>7584</v>
      </c>
      <c r="C48" s="310" t="s">
        <v>240</v>
      </c>
      <c r="D48" s="324" t="s">
        <v>177</v>
      </c>
      <c r="E48" s="325">
        <v>5</v>
      </c>
      <c r="F48" s="121">
        <v>0.65</v>
      </c>
      <c r="G48" s="122">
        <f t="shared" ref="G48:G50" si="3">TRUNC(E48*F48,2)</f>
        <v>3.25</v>
      </c>
      <c r="I48" s="35"/>
    </row>
    <row r="49" spans="1:9" s="337" customFormat="1" ht="39.75" customHeight="1" x14ac:dyDescent="0.3">
      <c r="A49" s="124"/>
      <c r="B49" s="348">
        <v>88309</v>
      </c>
      <c r="C49" s="379" t="s">
        <v>241</v>
      </c>
      <c r="D49" s="380" t="s">
        <v>116</v>
      </c>
      <c r="E49" s="381">
        <v>1</v>
      </c>
      <c r="F49" s="121">
        <v>17.82</v>
      </c>
      <c r="G49" s="122">
        <f t="shared" si="3"/>
        <v>17.82</v>
      </c>
      <c r="I49" s="35"/>
    </row>
    <row r="50" spans="1:9" s="337" customFormat="1" ht="39.75" customHeight="1" x14ac:dyDescent="0.3">
      <c r="A50" s="124"/>
      <c r="B50" s="348" t="s">
        <v>150</v>
      </c>
      <c r="C50" s="310" t="s">
        <v>117</v>
      </c>
      <c r="D50" s="324" t="s">
        <v>116</v>
      </c>
      <c r="E50" s="325">
        <v>1</v>
      </c>
      <c r="F50" s="436">
        <v>14.55</v>
      </c>
      <c r="G50" s="122">
        <f t="shared" si="3"/>
        <v>14.55</v>
      </c>
      <c r="I50" s="35"/>
    </row>
    <row r="51" spans="1:9" s="337" customFormat="1" ht="15.6" thickBot="1" x14ac:dyDescent="0.35">
      <c r="A51" s="339"/>
      <c r="B51" s="340"/>
      <c r="C51" s="341"/>
      <c r="D51" s="342"/>
      <c r="E51" s="340"/>
      <c r="F51" s="342"/>
      <c r="G51" s="343"/>
    </row>
    <row r="52" spans="1:9" s="337" customFormat="1" ht="18.600000000000001" thickBot="1" x14ac:dyDescent="0.4">
      <c r="A52" s="326"/>
      <c r="B52" s="327"/>
      <c r="C52" s="328"/>
      <c r="D52" s="551" t="s">
        <v>353</v>
      </c>
      <c r="E52" s="552"/>
      <c r="F52" s="553"/>
      <c r="G52" s="123">
        <f>SUM(G47:G51)</f>
        <v>57.760000000000005</v>
      </c>
      <c r="I52" s="35"/>
    </row>
    <row r="53" spans="1:9" ht="16.2" thickBot="1" x14ac:dyDescent="0.35">
      <c r="A53" s="129"/>
      <c r="B53" s="129"/>
      <c r="C53" s="129"/>
      <c r="D53" s="130"/>
      <c r="E53" s="129"/>
      <c r="F53" s="129"/>
      <c r="G53" s="131"/>
    </row>
    <row r="54" spans="1:9" s="337" customFormat="1" ht="35.25" customHeight="1" thickBot="1" x14ac:dyDescent="0.35">
      <c r="A54" s="336" t="s">
        <v>13</v>
      </c>
      <c r="B54" s="556" t="s">
        <v>354</v>
      </c>
      <c r="C54" s="557"/>
      <c r="D54" s="557"/>
      <c r="E54" s="557"/>
      <c r="F54" s="557"/>
      <c r="G54" s="558"/>
    </row>
    <row r="55" spans="1:9" s="337" customFormat="1" ht="26.25" customHeight="1" thickBot="1" x14ac:dyDescent="0.35">
      <c r="A55" s="338"/>
      <c r="B55" s="546" t="s">
        <v>348</v>
      </c>
      <c r="C55" s="547"/>
      <c r="D55" s="547"/>
      <c r="E55" s="547"/>
      <c r="F55" s="547"/>
      <c r="G55" s="548"/>
    </row>
    <row r="56" spans="1:9" s="337" customFormat="1" ht="32.25" customHeight="1" thickBot="1" x14ac:dyDescent="0.35">
      <c r="A56" s="549" t="s">
        <v>55</v>
      </c>
      <c r="B56" s="550"/>
      <c r="C56" s="315" t="s">
        <v>54</v>
      </c>
      <c r="D56" s="316" t="s">
        <v>59</v>
      </c>
      <c r="E56" s="316" t="s">
        <v>58</v>
      </c>
      <c r="F56" s="317" t="s">
        <v>57</v>
      </c>
      <c r="G56" s="316" t="s">
        <v>56</v>
      </c>
    </row>
    <row r="57" spans="1:9" s="337" customFormat="1" ht="39.75" customHeight="1" x14ac:dyDescent="0.3">
      <c r="A57" s="124"/>
      <c r="B57" s="348">
        <v>90778</v>
      </c>
      <c r="C57" s="379" t="s">
        <v>332</v>
      </c>
      <c r="D57" s="380" t="s">
        <v>116</v>
      </c>
      <c r="E57" s="381">
        <v>120</v>
      </c>
      <c r="F57" s="121">
        <v>90.6</v>
      </c>
      <c r="G57" s="122">
        <f>TRUNC(E57*F57,2)</f>
        <v>10872</v>
      </c>
      <c r="I57" s="35"/>
    </row>
    <row r="58" spans="1:9" s="337" customFormat="1" ht="39.75" customHeight="1" x14ac:dyDescent="0.3">
      <c r="A58" s="124"/>
      <c r="B58" s="348">
        <v>90780</v>
      </c>
      <c r="C58" s="379" t="s">
        <v>333</v>
      </c>
      <c r="D58" s="380" t="s">
        <v>116</v>
      </c>
      <c r="E58" s="381">
        <v>120</v>
      </c>
      <c r="F58" s="121">
        <v>23.36</v>
      </c>
      <c r="G58" s="122">
        <f t="shared" ref="G58:G59" si="4">TRUNC(E58*F58,2)</f>
        <v>2803.2</v>
      </c>
      <c r="I58" s="35"/>
    </row>
    <row r="59" spans="1:9" s="337" customFormat="1" ht="39.75" customHeight="1" x14ac:dyDescent="0.3">
      <c r="A59" s="124"/>
      <c r="B59" s="348">
        <v>90776</v>
      </c>
      <c r="C59" s="379" t="s">
        <v>334</v>
      </c>
      <c r="D59" s="380" t="s">
        <v>116</v>
      </c>
      <c r="E59" s="381">
        <v>120</v>
      </c>
      <c r="F59" s="121">
        <v>15.94</v>
      </c>
      <c r="G59" s="122">
        <f t="shared" si="4"/>
        <v>1912.8</v>
      </c>
      <c r="I59" s="35"/>
    </row>
    <row r="60" spans="1:9" ht="15.6" thickBot="1" x14ac:dyDescent="0.35">
      <c r="A60" s="339"/>
      <c r="B60" s="340"/>
      <c r="C60" s="341"/>
      <c r="D60" s="342"/>
      <c r="E60" s="340"/>
      <c r="F60" s="342"/>
      <c r="G60" s="343"/>
    </row>
    <row r="61" spans="1:9" ht="18.600000000000001" thickBot="1" x14ac:dyDescent="0.4">
      <c r="A61" s="326"/>
      <c r="B61" s="327"/>
      <c r="C61" s="328"/>
      <c r="D61" s="551" t="s">
        <v>355</v>
      </c>
      <c r="E61" s="552"/>
      <c r="F61" s="553"/>
      <c r="G61" s="123">
        <f>SUM(G57:G60)</f>
        <v>15588</v>
      </c>
    </row>
    <row r="62" spans="1:9" ht="15.6" x14ac:dyDescent="0.3">
      <c r="A62" s="129"/>
      <c r="B62" s="129"/>
      <c r="C62" s="129"/>
      <c r="D62" s="130"/>
      <c r="E62" s="129"/>
      <c r="F62" s="129"/>
      <c r="G62" s="131"/>
    </row>
    <row r="63" spans="1:9" ht="15.6" x14ac:dyDescent="0.3">
      <c r="A63" s="129"/>
      <c r="B63" s="129"/>
      <c r="C63" s="129"/>
      <c r="D63" s="130"/>
      <c r="E63" s="129"/>
      <c r="F63" s="129"/>
      <c r="G63" s="131"/>
    </row>
    <row r="64" spans="1:9" ht="15.6" x14ac:dyDescent="0.3">
      <c r="A64" s="129"/>
      <c r="B64" s="129"/>
      <c r="C64" s="129"/>
      <c r="D64" s="130"/>
      <c r="E64" s="129"/>
      <c r="F64" s="129"/>
      <c r="G64" s="131"/>
    </row>
    <row r="65" spans="1:17" ht="15.6" x14ac:dyDescent="0.3">
      <c r="A65" s="129"/>
      <c r="B65" s="129"/>
      <c r="C65" s="129"/>
      <c r="D65" s="130"/>
      <c r="E65" s="129"/>
      <c r="F65" s="129"/>
      <c r="G65" s="131"/>
    </row>
    <row r="66" spans="1:17" ht="15.6" x14ac:dyDescent="0.3">
      <c r="A66" s="129"/>
      <c r="B66" s="129"/>
      <c r="C66" s="129"/>
      <c r="D66" s="130"/>
      <c r="E66" s="129"/>
      <c r="F66" s="129"/>
      <c r="G66" s="131"/>
    </row>
    <row r="67" spans="1:17" ht="15.6" x14ac:dyDescent="0.3">
      <c r="A67" s="129"/>
      <c r="B67" s="129"/>
      <c r="C67" s="129"/>
      <c r="D67" s="130"/>
      <c r="E67" s="129"/>
      <c r="F67" s="129"/>
      <c r="G67" s="131"/>
    </row>
    <row r="68" spans="1:17" ht="15.6" x14ac:dyDescent="0.3">
      <c r="A68" s="129"/>
      <c r="B68" s="129"/>
      <c r="C68" s="129"/>
      <c r="D68" s="130"/>
      <c r="E68" s="129"/>
      <c r="F68" s="129"/>
      <c r="G68" s="131"/>
    </row>
    <row r="69" spans="1:17" ht="15.6" x14ac:dyDescent="0.3">
      <c r="A69" s="129"/>
      <c r="B69" s="129"/>
      <c r="C69" s="129"/>
      <c r="D69" s="130"/>
      <c r="E69" s="129"/>
      <c r="F69" s="129"/>
      <c r="G69" s="131"/>
    </row>
    <row r="70" spans="1:17" s="49" customFormat="1" ht="21" x14ac:dyDescent="0.2">
      <c r="A70" s="329" t="s">
        <v>33</v>
      </c>
      <c r="B70" s="330"/>
      <c r="C70" s="118"/>
      <c r="D70" s="461"/>
      <c r="E70" s="461"/>
      <c r="F70" s="461"/>
      <c r="G70" s="332"/>
      <c r="I70" s="253"/>
      <c r="J70" s="256"/>
      <c r="K70" s="265"/>
      <c r="Q70" s="271"/>
    </row>
    <row r="71" spans="1:17" s="49" customFormat="1" ht="20.399999999999999" x14ac:dyDescent="0.2">
      <c r="A71" s="331" t="s">
        <v>134</v>
      </c>
      <c r="B71" s="350" t="str">
        <f>'PLANILHA ORÇAMENTÁRIA'!C99</f>
        <v>RESPONSÁVEL TÉCNICO</v>
      </c>
      <c r="C71" s="118"/>
      <c r="D71" s="462">
        <f>'PLANILHA ORÇAMENTÁRIA'!F99</f>
        <v>0</v>
      </c>
      <c r="E71" s="461"/>
      <c r="F71" s="461"/>
      <c r="G71" s="332"/>
      <c r="I71" s="253"/>
      <c r="J71" s="256"/>
      <c r="K71" s="265"/>
      <c r="Q71" s="271"/>
    </row>
    <row r="72" spans="1:17" s="49" customFormat="1" ht="20.399999999999999" x14ac:dyDescent="0.2">
      <c r="A72" s="331" t="s">
        <v>149</v>
      </c>
      <c r="B72" s="350" t="str">
        <f>'PLANILHA ORÇAMENTÁRIA'!C100</f>
        <v>EDUARDO RODRIGO VIEIRA LIMA</v>
      </c>
      <c r="C72" s="118"/>
      <c r="D72" s="463">
        <f>'PLANILHA ORÇAMENTÁRIA'!F100</f>
        <v>0</v>
      </c>
      <c r="E72" s="461"/>
      <c r="F72" s="461"/>
      <c r="G72" s="332"/>
      <c r="I72" s="253"/>
      <c r="J72" s="256"/>
      <c r="K72" s="265"/>
      <c r="Q72" s="271"/>
    </row>
    <row r="73" spans="1:17" s="49" customFormat="1" ht="20.399999999999999" x14ac:dyDescent="0.2">
      <c r="A73" s="331" t="s">
        <v>135</v>
      </c>
      <c r="B73" s="350" t="str">
        <f>'PLANILHA ORÇAMENTÁRIA'!C101</f>
        <v>ENGENHEIRO CIVIL</v>
      </c>
      <c r="C73" s="118"/>
      <c r="D73" s="414">
        <f>'PLANILHA ORÇAMENTÁRIA'!F101</f>
        <v>0</v>
      </c>
      <c r="E73" s="119"/>
      <c r="F73" s="119"/>
      <c r="G73" s="332"/>
      <c r="I73" s="253"/>
      <c r="J73" s="256"/>
      <c r="K73" s="265"/>
      <c r="Q73" s="271"/>
    </row>
    <row r="74" spans="1:17" s="49" customFormat="1" ht="20.399999999999999" x14ac:dyDescent="0.2">
      <c r="A74" s="331" t="s">
        <v>151</v>
      </c>
      <c r="B74" s="350" t="str">
        <f>'PLANILHA ORÇAMENTÁRIA'!C102</f>
        <v>CREA 51.264/D-PR</v>
      </c>
      <c r="C74" s="118"/>
      <c r="D74" s="414">
        <f>'PLANILHA ORÇAMENTÁRIA'!F102</f>
        <v>0</v>
      </c>
      <c r="E74" s="119"/>
      <c r="F74" s="119"/>
      <c r="G74" s="333"/>
      <c r="I74" s="253"/>
      <c r="J74" s="256"/>
      <c r="K74" s="265"/>
      <c r="Q74" s="271"/>
    </row>
    <row r="75" spans="1:17" ht="20.399999999999999" x14ac:dyDescent="0.3">
      <c r="F75" s="119"/>
      <c r="I75" s="35"/>
    </row>
    <row r="76" spans="1:17" ht="15.6" x14ac:dyDescent="0.3">
      <c r="I76" s="35"/>
    </row>
    <row r="77" spans="1:17" ht="15.6" x14ac:dyDescent="0.3">
      <c r="I77" s="35"/>
    </row>
    <row r="78" spans="1:17" ht="15.6" x14ac:dyDescent="0.3">
      <c r="I78" s="35"/>
    </row>
    <row r="79" spans="1:17" ht="15.6" x14ac:dyDescent="0.3">
      <c r="I79" s="35"/>
    </row>
    <row r="80" spans="1:17" ht="15.6" x14ac:dyDescent="0.3">
      <c r="I80" s="35"/>
    </row>
    <row r="81" spans="9:9" ht="15.6" x14ac:dyDescent="0.3">
      <c r="I81" s="35"/>
    </row>
  </sheetData>
  <autoFilter ref="A11:G11"/>
  <mergeCells count="32">
    <mergeCell ref="B54:G54"/>
    <mergeCell ref="B55:G55"/>
    <mergeCell ref="A56:B56"/>
    <mergeCell ref="D61:F61"/>
    <mergeCell ref="A2:G2"/>
    <mergeCell ref="B24:G24"/>
    <mergeCell ref="B25:G25"/>
    <mergeCell ref="A26:B26"/>
    <mergeCell ref="D32:F32"/>
    <mergeCell ref="F9:G9"/>
    <mergeCell ref="E4:G4"/>
    <mergeCell ref="F5:G5"/>
    <mergeCell ref="F6:G6"/>
    <mergeCell ref="F7:G7"/>
    <mergeCell ref="F8:G8"/>
    <mergeCell ref="A14:B14"/>
    <mergeCell ref="B45:G45"/>
    <mergeCell ref="A46:B46"/>
    <mergeCell ref="D52:F52"/>
    <mergeCell ref="B5:C5"/>
    <mergeCell ref="B6:C6"/>
    <mergeCell ref="B7:C7"/>
    <mergeCell ref="B8:C8"/>
    <mergeCell ref="B9:C9"/>
    <mergeCell ref="B34:G34"/>
    <mergeCell ref="B35:G35"/>
    <mergeCell ref="A36:B36"/>
    <mergeCell ref="D42:F42"/>
    <mergeCell ref="B44:G44"/>
    <mergeCell ref="B12:G12"/>
    <mergeCell ref="B13:G13"/>
    <mergeCell ref="D22:F22"/>
  </mergeCells>
  <printOptions horizontalCentered="1"/>
  <pageMargins left="0.23622047244094491" right="0.23622047244094491" top="0.35433070866141736" bottom="0.55118110236220474" header="0.31496062992125984" footer="0.31496062992125984"/>
  <pageSetup paperSize="9" scale="3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60" zoomScaleNormal="85" workbookViewId="0">
      <selection activeCell="P60" sqref="P60"/>
    </sheetView>
  </sheetViews>
  <sheetFormatPr defaultColWidth="9" defaultRowHeight="14.4" x14ac:dyDescent="0.3"/>
  <cols>
    <col min="1" max="1" width="6.33203125" style="4" customWidth="1"/>
    <col min="2" max="2" width="38.44140625" style="4" customWidth="1"/>
    <col min="3" max="3" width="11.33203125" style="4" customWidth="1"/>
    <col min="4" max="4" width="10.109375" style="4" customWidth="1"/>
    <col min="5" max="5" width="4.6640625" style="4" customWidth="1"/>
    <col min="6" max="6" width="15.77734375" style="4" customWidth="1"/>
    <col min="7" max="7" width="13.6640625" style="4" bestFit="1" customWidth="1"/>
    <col min="8" max="8" width="16" style="4" customWidth="1"/>
    <col min="9" max="9" width="14.88671875" style="4" customWidth="1"/>
    <col min="10" max="10" width="25.109375" style="4" customWidth="1"/>
    <col min="11" max="11" width="17.88671875" style="4" customWidth="1"/>
    <col min="12" max="12" width="23.21875" style="4" customWidth="1"/>
    <col min="13" max="16384" width="9" style="4"/>
  </cols>
  <sheetData>
    <row r="1" spans="1:15" ht="18" x14ac:dyDescent="0.35">
      <c r="A1" s="577" t="str">
        <f>'PLANILHA ORÇAMENTÁRIA'!A2</f>
        <v>PREFEITURA MUNICIPAL DE ITAQUIRAÍ- MS</v>
      </c>
      <c r="B1" s="577"/>
      <c r="C1" s="577"/>
      <c r="D1" s="577"/>
      <c r="E1" s="577"/>
      <c r="F1" s="577"/>
      <c r="G1" s="577"/>
      <c r="H1" s="577"/>
      <c r="I1" s="577"/>
      <c r="J1" s="577"/>
      <c r="K1" s="577"/>
      <c r="L1" s="577"/>
    </row>
    <row r="2" spans="1:15" ht="26.4" x14ac:dyDescent="0.3">
      <c r="A2" s="389"/>
      <c r="B2" s="389" t="str">
        <f>'PLANILHA ORÇAMENTÁRIA'!B3:D3</f>
        <v xml:space="preserve">OBRA: CONSTRUÇÃO DE UMA PISTA DE SKATE </v>
      </c>
      <c r="C2" s="389"/>
      <c r="D2" s="389"/>
      <c r="E2" s="389"/>
      <c r="F2" s="389"/>
      <c r="G2" s="389"/>
      <c r="H2" s="389"/>
      <c r="I2" s="74"/>
      <c r="J2" s="601" t="s">
        <v>136</v>
      </c>
      <c r="K2" s="601"/>
      <c r="L2" s="601"/>
    </row>
    <row r="3" spans="1:15" ht="36.6" customHeight="1" x14ac:dyDescent="0.3">
      <c r="A3" s="356"/>
      <c r="B3" s="356" t="str">
        <f>'PLANILHA ORÇAMENTÁRIA'!B4:D4</f>
        <v>AGENTE PROMOTOR: PREFEITURA MUNICIPAL DE ITAQUIRAÍ - MS</v>
      </c>
      <c r="C3" s="356"/>
      <c r="D3" s="5"/>
      <c r="E3" s="14"/>
      <c r="F3" s="14"/>
      <c r="G3" s="54"/>
      <c r="H3" s="54"/>
      <c r="I3" s="17"/>
      <c r="J3" s="386" t="s">
        <v>137</v>
      </c>
      <c r="K3" s="602" t="s">
        <v>293</v>
      </c>
      <c r="L3" s="602"/>
    </row>
    <row r="4" spans="1:15" x14ac:dyDescent="0.3">
      <c r="A4" s="385"/>
      <c r="B4" s="385" t="str">
        <f>'PLANILHA ORÇAMENTÁRIA'!B5:D5</f>
        <v>ÁREA DO TERRENO: 17.599,95m²</v>
      </c>
      <c r="C4" s="385"/>
      <c r="D4" s="6"/>
      <c r="E4" s="14"/>
      <c r="F4" s="14"/>
      <c r="G4" s="14"/>
      <c r="H4" s="14"/>
      <c r="I4" s="14"/>
      <c r="J4" s="318" t="s">
        <v>25</v>
      </c>
      <c r="K4" s="602" t="s">
        <v>365</v>
      </c>
      <c r="L4" s="602"/>
    </row>
    <row r="5" spans="1:15" x14ac:dyDescent="0.3">
      <c r="A5" s="385"/>
      <c r="B5" s="385" t="str">
        <f>'PLANILHA ORÇAMENTÁRIA'!B6:D6</f>
        <v>ÁREA DE INTERVENÇÃO: 995,24m²</v>
      </c>
      <c r="C5" s="385"/>
      <c r="D5" s="6"/>
      <c r="E5" s="14"/>
      <c r="F5" s="14"/>
      <c r="G5" s="14"/>
      <c r="H5" s="14"/>
      <c r="I5" s="54"/>
      <c r="J5" s="318" t="s">
        <v>8</v>
      </c>
      <c r="K5" s="603">
        <f>'BDI BASE'!N27</f>
        <v>0.28799999999999998</v>
      </c>
      <c r="L5" s="603"/>
    </row>
    <row r="6" spans="1:15" ht="24.6" customHeight="1" x14ac:dyDescent="0.3">
      <c r="A6" s="385"/>
      <c r="B6" s="385" t="str">
        <f>'PLANILHA ORÇAMENTÁRIA'!B7:D7</f>
        <v>ÁREA À CONSTRUIR: 520,75m²</v>
      </c>
      <c r="C6" s="385"/>
      <c r="D6" s="6"/>
      <c r="E6" s="14"/>
      <c r="F6" s="14"/>
      <c r="G6" s="14"/>
      <c r="H6" s="14"/>
      <c r="I6" s="54"/>
      <c r="J6" s="386" t="s">
        <v>43</v>
      </c>
      <c r="K6" s="603" t="s">
        <v>360</v>
      </c>
      <c r="L6" s="603"/>
    </row>
    <row r="7" spans="1:15" ht="26.4" x14ac:dyDescent="0.3">
      <c r="A7" s="604"/>
      <c r="B7" s="604"/>
      <c r="C7" s="604"/>
      <c r="D7" s="6"/>
      <c r="E7" s="14"/>
      <c r="F7" s="14"/>
      <c r="G7" s="14"/>
      <c r="H7" s="14"/>
      <c r="I7" s="54"/>
      <c r="J7" s="386" t="s">
        <v>44</v>
      </c>
      <c r="K7" s="603" t="s">
        <v>361</v>
      </c>
      <c r="L7" s="603"/>
    </row>
    <row r="8" spans="1:15" ht="15" thickBot="1" x14ac:dyDescent="0.35">
      <c r="A8" s="600"/>
      <c r="B8" s="600"/>
      <c r="C8" s="600"/>
      <c r="D8" s="390"/>
      <c r="E8" s="391"/>
      <c r="F8" s="390"/>
      <c r="G8" s="390"/>
      <c r="H8" s="390"/>
      <c r="I8" s="390"/>
      <c r="J8" s="390"/>
      <c r="K8" s="591"/>
      <c r="L8" s="591"/>
    </row>
    <row r="9" spans="1:15" ht="15" thickBot="1" x14ac:dyDescent="0.35">
      <c r="A9" s="578" t="s">
        <v>62</v>
      </c>
      <c r="B9" s="579"/>
      <c r="C9" s="579"/>
      <c r="D9" s="579"/>
      <c r="E9" s="579"/>
      <c r="F9" s="579"/>
      <c r="G9" s="579"/>
      <c r="H9" s="579"/>
      <c r="I9" s="579"/>
      <c r="J9" s="579"/>
      <c r="K9" s="579"/>
      <c r="L9" s="580"/>
    </row>
    <row r="10" spans="1:15" x14ac:dyDescent="0.3">
      <c r="A10" s="594" t="s">
        <v>13</v>
      </c>
      <c r="B10" s="596" t="s">
        <v>14</v>
      </c>
      <c r="C10" s="132"/>
      <c r="D10" s="132" t="s">
        <v>15</v>
      </c>
      <c r="E10" s="598" t="s">
        <v>16</v>
      </c>
      <c r="F10" s="589" t="s">
        <v>17</v>
      </c>
      <c r="G10" s="589" t="s">
        <v>18</v>
      </c>
      <c r="H10" s="589" t="s">
        <v>19</v>
      </c>
      <c r="I10" s="589" t="s">
        <v>46</v>
      </c>
      <c r="J10" s="589" t="s">
        <v>47</v>
      </c>
      <c r="K10" s="589" t="s">
        <v>61</v>
      </c>
      <c r="L10" s="592" t="s">
        <v>0</v>
      </c>
      <c r="M10" s="13"/>
    </row>
    <row r="11" spans="1:15" ht="15" thickBot="1" x14ac:dyDescent="0.35">
      <c r="A11" s="595"/>
      <c r="B11" s="597"/>
      <c r="C11" s="132"/>
      <c r="D11" s="132" t="s">
        <v>10</v>
      </c>
      <c r="E11" s="599"/>
      <c r="F11" s="590"/>
      <c r="G11" s="590"/>
      <c r="H11" s="590"/>
      <c r="I11" s="590"/>
      <c r="J11" s="590"/>
      <c r="K11" s="590"/>
      <c r="L11" s="593"/>
      <c r="M11" s="13"/>
    </row>
    <row r="12" spans="1:15" ht="8.1" customHeight="1" x14ac:dyDescent="0.3">
      <c r="A12" s="581" t="str">
        <f>'PLANILHA ORÇAMENTÁRIA'!B13</f>
        <v>1.0</v>
      </c>
      <c r="B12" s="584" t="str">
        <f>'PLANILHA ORÇAMENTÁRIA'!D13</f>
        <v>ADMINISTRAÇÃO LOCAL</v>
      </c>
      <c r="C12" s="587"/>
      <c r="D12" s="587"/>
      <c r="E12" s="133"/>
      <c r="F12" s="170"/>
      <c r="G12" s="168"/>
      <c r="H12" s="168"/>
      <c r="I12" s="168"/>
      <c r="J12" s="168"/>
      <c r="K12" s="168"/>
      <c r="L12" s="137"/>
      <c r="M12" s="13"/>
    </row>
    <row r="13" spans="1:15" x14ac:dyDescent="0.3">
      <c r="A13" s="582"/>
      <c r="B13" s="585"/>
      <c r="C13" s="588">
        <f>'PLANILHA ORÇAMENTÁRIA'!I15</f>
        <v>20077.34</v>
      </c>
      <c r="D13" s="588"/>
      <c r="E13" s="171" t="s">
        <v>16</v>
      </c>
      <c r="F13" s="173">
        <v>0.16</v>
      </c>
      <c r="G13" s="173">
        <v>0.16</v>
      </c>
      <c r="H13" s="173">
        <v>0.17</v>
      </c>
      <c r="I13" s="173">
        <v>0.17</v>
      </c>
      <c r="J13" s="173">
        <v>0.17</v>
      </c>
      <c r="K13" s="175">
        <v>0.17</v>
      </c>
      <c r="L13" s="176">
        <f>SUM(F13:K13)</f>
        <v>1</v>
      </c>
      <c r="M13" s="13"/>
    </row>
    <row r="14" spans="1:15" x14ac:dyDescent="0.3">
      <c r="A14" s="582"/>
      <c r="B14" s="585"/>
      <c r="C14" s="138" t="s">
        <v>20</v>
      </c>
      <c r="D14" s="139">
        <f>$C$63</f>
        <v>0.72070730803851424</v>
      </c>
      <c r="E14" s="140" t="s">
        <v>21</v>
      </c>
      <c r="F14" s="172">
        <f>(C13*D14)*F13</f>
        <v>2315.1817062358377</v>
      </c>
      <c r="G14" s="141">
        <f>(C13*D14)*G13</f>
        <v>2315.1817062358377</v>
      </c>
      <c r="H14" s="141">
        <f>(C13*D14)*H13</f>
        <v>2459.8805628755777</v>
      </c>
      <c r="I14" s="141">
        <f>(C13*D14)*I13</f>
        <v>2459.8805628755777</v>
      </c>
      <c r="J14" s="144">
        <f>(D14*C13)*J13</f>
        <v>2459.8805628755777</v>
      </c>
      <c r="K14" s="144">
        <f>(D14*C13)*K13</f>
        <v>2459.8805628755777</v>
      </c>
      <c r="L14" s="145">
        <f>SUM(F14:K14)</f>
        <v>14469.885663973988</v>
      </c>
      <c r="M14" s="13"/>
      <c r="N14" s="16"/>
      <c r="O14" s="15"/>
    </row>
    <row r="15" spans="1:15" ht="15" thickBot="1" x14ac:dyDescent="0.35">
      <c r="A15" s="583"/>
      <c r="B15" s="586"/>
      <c r="C15" s="146" t="s">
        <v>22</v>
      </c>
      <c r="D15" s="147">
        <f>$C$65</f>
        <v>0.27929269196148571</v>
      </c>
      <c r="E15" s="148" t="s">
        <v>21</v>
      </c>
      <c r="F15" s="149">
        <f>(C13*D15)*F13</f>
        <v>897.19269376416253</v>
      </c>
      <c r="G15" s="149">
        <f>(C13*D15)*G13</f>
        <v>897.19269376416253</v>
      </c>
      <c r="H15" s="149">
        <f>(C13*D15)*H13</f>
        <v>953.26723712442276</v>
      </c>
      <c r="I15" s="149">
        <f>(C13*D15)*I13</f>
        <v>953.26723712442276</v>
      </c>
      <c r="J15" s="152">
        <f>(D15*C13)*J13</f>
        <v>953.26723712442276</v>
      </c>
      <c r="K15" s="152">
        <f>(D15*C13)*K13</f>
        <v>953.26723712442276</v>
      </c>
      <c r="L15" s="145">
        <f>SUM(F15:K15)</f>
        <v>5607.4543360260159</v>
      </c>
      <c r="M15" s="13"/>
      <c r="N15" s="18"/>
      <c r="O15" s="7"/>
    </row>
    <row r="16" spans="1:15" ht="8.1" customHeight="1" x14ac:dyDescent="0.3">
      <c r="A16" s="581" t="str">
        <f>'PLANILHA ORÇAMENTÁRIA'!B16</f>
        <v>2.0</v>
      </c>
      <c r="B16" s="584" t="str">
        <f>'PLANILHA ORÇAMENTÁRIA'!D16</f>
        <v>SERVIÇOS PRELIMINARES</v>
      </c>
      <c r="C16" s="587"/>
      <c r="D16" s="587"/>
      <c r="E16" s="133"/>
      <c r="F16" s="170"/>
      <c r="G16" s="134"/>
      <c r="H16" s="134"/>
      <c r="I16" s="135"/>
      <c r="J16" s="136"/>
      <c r="K16" s="136"/>
      <c r="L16" s="137"/>
      <c r="M16" s="13"/>
    </row>
    <row r="17" spans="1:15" x14ac:dyDescent="0.3">
      <c r="A17" s="582"/>
      <c r="B17" s="585"/>
      <c r="C17" s="588">
        <f>'PLANILHA ORÇAMENTÁRIA'!I22</f>
        <v>45138.99</v>
      </c>
      <c r="D17" s="588"/>
      <c r="E17" s="171" t="s">
        <v>16</v>
      </c>
      <c r="F17" s="173">
        <v>1</v>
      </c>
      <c r="G17" s="173"/>
      <c r="H17" s="173"/>
      <c r="I17" s="174"/>
      <c r="J17" s="175"/>
      <c r="K17" s="175"/>
      <c r="L17" s="176">
        <f>SUM(F17:K17)</f>
        <v>1</v>
      </c>
      <c r="M17" s="13"/>
    </row>
    <row r="18" spans="1:15" x14ac:dyDescent="0.3">
      <c r="A18" s="582"/>
      <c r="B18" s="585"/>
      <c r="C18" s="138" t="s">
        <v>20</v>
      </c>
      <c r="D18" s="139">
        <f>$C$63</f>
        <v>0.72070730803851424</v>
      </c>
      <c r="E18" s="140" t="s">
        <v>21</v>
      </c>
      <c r="F18" s="172">
        <f>(C17*D18)*F17</f>
        <v>32531.999970477413</v>
      </c>
      <c r="G18" s="142"/>
      <c r="H18" s="142"/>
      <c r="I18" s="143"/>
      <c r="J18" s="144"/>
      <c r="K18" s="144"/>
      <c r="L18" s="145">
        <f>SUM(F18:K18)</f>
        <v>32531.999970477413</v>
      </c>
      <c r="M18" s="13"/>
      <c r="N18" s="16"/>
      <c r="O18" s="15"/>
    </row>
    <row r="19" spans="1:15" ht="15" thickBot="1" x14ac:dyDescent="0.35">
      <c r="A19" s="583"/>
      <c r="B19" s="586"/>
      <c r="C19" s="146" t="s">
        <v>22</v>
      </c>
      <c r="D19" s="147">
        <f>$C$65</f>
        <v>0.27929269196148571</v>
      </c>
      <c r="E19" s="148" t="s">
        <v>21</v>
      </c>
      <c r="F19" s="149">
        <f>(C17*D19)*F17</f>
        <v>12606.990029522583</v>
      </c>
      <c r="G19" s="150"/>
      <c r="H19" s="150"/>
      <c r="I19" s="151"/>
      <c r="J19" s="152"/>
      <c r="K19" s="152"/>
      <c r="L19" s="145">
        <f>SUM(F19:K19)</f>
        <v>12606.990029522583</v>
      </c>
      <c r="M19" s="13"/>
      <c r="N19" s="18"/>
      <c r="O19" s="7"/>
    </row>
    <row r="20" spans="1:15" ht="8.1" customHeight="1" x14ac:dyDescent="0.3">
      <c r="A20" s="608" t="str">
        <f>'PLANILHA ORÇAMENTÁRIA'!B23</f>
        <v>3.0</v>
      </c>
      <c r="B20" s="609" t="str">
        <f>'PLANILHA ORÇAMENTÁRIA'!D23</f>
        <v xml:space="preserve">MOVIMENTO DE TERRA </v>
      </c>
      <c r="C20" s="619"/>
      <c r="D20" s="619"/>
      <c r="E20" s="153"/>
      <c r="F20" s="169"/>
      <c r="G20" s="351"/>
      <c r="H20" s="351"/>
      <c r="I20" s="153"/>
      <c r="J20" s="154"/>
      <c r="K20" s="154"/>
      <c r="L20" s="155"/>
      <c r="M20" s="13"/>
      <c r="O20" s="15"/>
    </row>
    <row r="21" spans="1:15" x14ac:dyDescent="0.3">
      <c r="A21" s="606"/>
      <c r="B21" s="585"/>
      <c r="C21" s="588">
        <f>'PLANILHA ORÇAMENTÁRIA'!I27</f>
        <v>2297.0500000000002</v>
      </c>
      <c r="D21" s="588"/>
      <c r="E21" s="156" t="s">
        <v>16</v>
      </c>
      <c r="F21" s="175">
        <v>1</v>
      </c>
      <c r="G21" s="352"/>
      <c r="H21" s="352"/>
      <c r="I21" s="175"/>
      <c r="J21" s="175"/>
      <c r="K21" s="175"/>
      <c r="L21" s="176">
        <f>SUM(F21:K21)</f>
        <v>1</v>
      </c>
      <c r="M21" s="13"/>
    </row>
    <row r="22" spans="1:15" x14ac:dyDescent="0.3">
      <c r="A22" s="606"/>
      <c r="B22" s="585"/>
      <c r="C22" s="138" t="s">
        <v>20</v>
      </c>
      <c r="D22" s="139">
        <f>$C$63</f>
        <v>0.72070730803851424</v>
      </c>
      <c r="E22" s="140" t="s">
        <v>21</v>
      </c>
      <c r="F22" s="141">
        <f>(C21*D22)*F21</f>
        <v>1655.5007219298693</v>
      </c>
      <c r="G22" s="353"/>
      <c r="H22" s="353"/>
      <c r="I22" s="140"/>
      <c r="J22" s="144"/>
      <c r="K22" s="144"/>
      <c r="L22" s="145">
        <f>SUM(F22:K22)</f>
        <v>1655.5007219298693</v>
      </c>
      <c r="M22" s="13"/>
    </row>
    <row r="23" spans="1:15" ht="15" thickBot="1" x14ac:dyDescent="0.35">
      <c r="A23" s="607"/>
      <c r="B23" s="586"/>
      <c r="C23" s="146" t="s">
        <v>22</v>
      </c>
      <c r="D23" s="147">
        <f>$C$65</f>
        <v>0.27929269196148571</v>
      </c>
      <c r="E23" s="148" t="s">
        <v>21</v>
      </c>
      <c r="F23" s="149">
        <f>(C21*D23)*F21</f>
        <v>641.54927807013075</v>
      </c>
      <c r="G23" s="354"/>
      <c r="H23" s="354"/>
      <c r="I23" s="148"/>
      <c r="J23" s="152"/>
      <c r="K23" s="152"/>
      <c r="L23" s="145">
        <f>SUM(F23:K23)</f>
        <v>641.54927807013075</v>
      </c>
      <c r="M23" s="13"/>
    </row>
    <row r="24" spans="1:15" ht="8.1" customHeight="1" x14ac:dyDescent="0.3">
      <c r="A24" s="605" t="str">
        <f>'PLANILHA ORÇAMENTÁRIA'!B28</f>
        <v>4.0</v>
      </c>
      <c r="B24" s="613" t="str">
        <f>'PLANILHA ORÇAMENTÁRIA'!D28</f>
        <v>INFRAESTRUTURA</v>
      </c>
      <c r="C24" s="610"/>
      <c r="D24" s="611"/>
      <c r="E24" s="157"/>
      <c r="F24" s="157"/>
      <c r="G24" s="168"/>
      <c r="H24" s="355"/>
      <c r="I24" s="157"/>
      <c r="J24" s="34"/>
      <c r="K24" s="34"/>
      <c r="L24" s="158"/>
      <c r="M24" s="13"/>
    </row>
    <row r="25" spans="1:15" x14ac:dyDescent="0.3">
      <c r="A25" s="606"/>
      <c r="B25" s="614"/>
      <c r="C25" s="612">
        <f>'PLANILHA ORÇAMENTÁRIA'!I42</f>
        <v>52904.24</v>
      </c>
      <c r="D25" s="588"/>
      <c r="E25" s="156" t="s">
        <v>16</v>
      </c>
      <c r="F25" s="175"/>
      <c r="G25" s="175">
        <v>1</v>
      </c>
      <c r="H25" s="352"/>
      <c r="I25" s="175"/>
      <c r="J25" s="175"/>
      <c r="K25" s="175"/>
      <c r="L25" s="176">
        <f>SUM(F25:K25)</f>
        <v>1</v>
      </c>
      <c r="M25" s="13"/>
    </row>
    <row r="26" spans="1:15" x14ac:dyDescent="0.3">
      <c r="A26" s="606"/>
      <c r="B26" s="614"/>
      <c r="C26" s="138" t="s">
        <v>20</v>
      </c>
      <c r="D26" s="139">
        <f>$C$63</f>
        <v>0.72070730803851424</v>
      </c>
      <c r="E26" s="140" t="s">
        <v>21</v>
      </c>
      <c r="F26" s="140"/>
      <c r="G26" s="141">
        <f>(C25*D26)*G25</f>
        <v>38128.472394223485</v>
      </c>
      <c r="H26" s="353"/>
      <c r="I26" s="140"/>
      <c r="J26" s="144"/>
      <c r="K26" s="144"/>
      <c r="L26" s="145">
        <f>SUM(F26:K26)</f>
        <v>38128.472394223485</v>
      </c>
      <c r="M26" s="13"/>
    </row>
    <row r="27" spans="1:15" ht="15" thickBot="1" x14ac:dyDescent="0.35">
      <c r="A27" s="607"/>
      <c r="B27" s="615"/>
      <c r="C27" s="146" t="s">
        <v>22</v>
      </c>
      <c r="D27" s="147">
        <f>$C$65</f>
        <v>0.27929269196148571</v>
      </c>
      <c r="E27" s="148" t="s">
        <v>21</v>
      </c>
      <c r="F27" s="148"/>
      <c r="G27" s="149">
        <f>(C25*D27)*G25</f>
        <v>14775.767605776509</v>
      </c>
      <c r="H27" s="354"/>
      <c r="I27" s="148"/>
      <c r="J27" s="152"/>
      <c r="K27" s="152"/>
      <c r="L27" s="145">
        <f>SUM(F27:K27)</f>
        <v>14775.767605776509</v>
      </c>
      <c r="M27" s="13"/>
    </row>
    <row r="28" spans="1:15" ht="8.1" customHeight="1" x14ac:dyDescent="0.3">
      <c r="A28" s="605" t="str">
        <f>'PLANILHA ORÇAMENTÁRIA'!B43</f>
        <v>5.0</v>
      </c>
      <c r="B28" s="620" t="str">
        <f>'PLANILHA ORÇAMENTÁRIA'!D43</f>
        <v xml:space="preserve">SUPERESTRUTURA </v>
      </c>
      <c r="C28" s="610"/>
      <c r="D28" s="611"/>
      <c r="E28" s="157"/>
      <c r="F28" s="157"/>
      <c r="G28" s="168"/>
      <c r="H28" s="168"/>
      <c r="I28" s="355"/>
      <c r="J28" s="34"/>
      <c r="K28" s="34"/>
      <c r="L28" s="158"/>
      <c r="M28" s="13"/>
    </row>
    <row r="29" spans="1:15" x14ac:dyDescent="0.3">
      <c r="A29" s="606"/>
      <c r="B29" s="585"/>
      <c r="C29" s="612">
        <f>'PLANILHA ORÇAMENTÁRIA'!I54</f>
        <v>41019.659999999996</v>
      </c>
      <c r="D29" s="588"/>
      <c r="E29" s="156" t="s">
        <v>16</v>
      </c>
      <c r="F29" s="175"/>
      <c r="G29" s="175">
        <v>0.5</v>
      </c>
      <c r="H29" s="175">
        <v>0.5</v>
      </c>
      <c r="I29" s="352"/>
      <c r="J29" s="175"/>
      <c r="K29" s="175"/>
      <c r="L29" s="176">
        <f>SUM(F29:K29)</f>
        <v>1</v>
      </c>
      <c r="M29" s="13"/>
    </row>
    <row r="30" spans="1:15" x14ac:dyDescent="0.3">
      <c r="A30" s="606"/>
      <c r="B30" s="585"/>
      <c r="C30" s="138" t="s">
        <v>20</v>
      </c>
      <c r="D30" s="139">
        <f>$C$63</f>
        <v>0.72070730803851424</v>
      </c>
      <c r="E30" s="140" t="s">
        <v>21</v>
      </c>
      <c r="F30" s="140"/>
      <c r="G30" s="141">
        <f>(C29*D30)*G29</f>
        <v>14781.58436762756</v>
      </c>
      <c r="H30" s="141">
        <f>(C29*D30)*H29</f>
        <v>14781.58436762756</v>
      </c>
      <c r="I30" s="353"/>
      <c r="J30" s="144"/>
      <c r="K30" s="144"/>
      <c r="L30" s="145">
        <f>SUM(F30:K30)</f>
        <v>29563.16873525512</v>
      </c>
      <c r="M30" s="13"/>
    </row>
    <row r="31" spans="1:15" ht="15" thickBot="1" x14ac:dyDescent="0.35">
      <c r="A31" s="607"/>
      <c r="B31" s="586"/>
      <c r="C31" s="146" t="s">
        <v>22</v>
      </c>
      <c r="D31" s="147">
        <f>$C$65</f>
        <v>0.27929269196148571</v>
      </c>
      <c r="E31" s="148" t="s">
        <v>21</v>
      </c>
      <c r="F31" s="148"/>
      <c r="G31" s="149">
        <f>(C29*D31)*G29</f>
        <v>5728.2456323724382</v>
      </c>
      <c r="H31" s="149">
        <f>(C29*D31)*H29</f>
        <v>5728.2456323724382</v>
      </c>
      <c r="I31" s="354"/>
      <c r="J31" s="152"/>
      <c r="K31" s="152"/>
      <c r="L31" s="145">
        <f>SUM(F31:K31)</f>
        <v>11456.491264744876</v>
      </c>
      <c r="M31" s="13"/>
    </row>
    <row r="32" spans="1:15" ht="8.1" customHeight="1" x14ac:dyDescent="0.3">
      <c r="A32" s="605" t="str">
        <f>'PLANILHA ORÇAMENTÁRIA'!B55</f>
        <v>6.0</v>
      </c>
      <c r="B32" s="613" t="str">
        <f>'PLANILHA ORÇAMENTÁRIA'!D55</f>
        <v>IMPERMEABILIZAÇÃO</v>
      </c>
      <c r="C32" s="610"/>
      <c r="D32" s="611"/>
      <c r="E32" s="157"/>
      <c r="F32" s="157"/>
      <c r="G32" s="157"/>
      <c r="H32" s="168"/>
      <c r="I32" s="157"/>
      <c r="J32" s="34"/>
      <c r="K32" s="34"/>
      <c r="L32" s="158"/>
      <c r="M32" s="13"/>
    </row>
    <row r="33" spans="1:13" x14ac:dyDescent="0.3">
      <c r="A33" s="606"/>
      <c r="B33" s="614"/>
      <c r="C33" s="612">
        <f>'PLANILHA ORÇAMENTÁRIA'!I58</f>
        <v>10294.77</v>
      </c>
      <c r="D33" s="588"/>
      <c r="E33" s="156" t="s">
        <v>16</v>
      </c>
      <c r="F33" s="175"/>
      <c r="G33" s="175"/>
      <c r="H33" s="175">
        <v>1</v>
      </c>
      <c r="I33" s="175"/>
      <c r="J33" s="175"/>
      <c r="K33" s="175"/>
      <c r="L33" s="176">
        <f>SUM(F33:K33)</f>
        <v>1</v>
      </c>
      <c r="M33" s="13"/>
    </row>
    <row r="34" spans="1:13" x14ac:dyDescent="0.3">
      <c r="A34" s="606"/>
      <c r="B34" s="614"/>
      <c r="C34" s="138" t="s">
        <v>20</v>
      </c>
      <c r="D34" s="139">
        <f>$C$63</f>
        <v>0.72070730803851424</v>
      </c>
      <c r="E34" s="140" t="s">
        <v>21</v>
      </c>
      <c r="F34" s="140"/>
      <c r="G34" s="140"/>
      <c r="H34" s="141">
        <f>(C33*D34)*H33</f>
        <v>7419.5159735756552</v>
      </c>
      <c r="I34" s="140"/>
      <c r="J34" s="144"/>
      <c r="K34" s="144"/>
      <c r="L34" s="145">
        <f>SUM(F34:K34)</f>
        <v>7419.5159735756552</v>
      </c>
      <c r="M34" s="13"/>
    </row>
    <row r="35" spans="1:13" ht="15" thickBot="1" x14ac:dyDescent="0.35">
      <c r="A35" s="607"/>
      <c r="B35" s="615"/>
      <c r="C35" s="146" t="s">
        <v>22</v>
      </c>
      <c r="D35" s="147">
        <f>$C$65</f>
        <v>0.27929269196148571</v>
      </c>
      <c r="E35" s="148" t="s">
        <v>21</v>
      </c>
      <c r="F35" s="148"/>
      <c r="G35" s="148"/>
      <c r="H35" s="149">
        <f>(C33*D35)*H33</f>
        <v>2875.2540264243444</v>
      </c>
      <c r="I35" s="148"/>
      <c r="J35" s="152"/>
      <c r="K35" s="152"/>
      <c r="L35" s="145">
        <f>SUM(F35:K35)</f>
        <v>2875.2540264243444</v>
      </c>
      <c r="M35" s="13"/>
    </row>
    <row r="36" spans="1:13" ht="8.1" customHeight="1" x14ac:dyDescent="0.3">
      <c r="A36" s="605" t="str">
        <f>'PLANILHA ORÇAMENTÁRIA'!B59</f>
        <v>7.0</v>
      </c>
      <c r="B36" s="616" t="str">
        <f>'PLANILHA ORÇAMENTÁRIA'!D59</f>
        <v>PAREDES</v>
      </c>
      <c r="C36" s="610"/>
      <c r="D36" s="611"/>
      <c r="E36" s="157"/>
      <c r="F36" s="157"/>
      <c r="G36" s="157"/>
      <c r="H36" s="168"/>
      <c r="I36" s="168"/>
      <c r="J36" s="34"/>
      <c r="K36" s="34"/>
      <c r="L36" s="158"/>
      <c r="M36" s="13"/>
    </row>
    <row r="37" spans="1:13" x14ac:dyDescent="0.3">
      <c r="A37" s="606"/>
      <c r="B37" s="617"/>
      <c r="C37" s="612">
        <f>'PLANILHA ORÇAMENTÁRIA'!I61</f>
        <v>11847.66</v>
      </c>
      <c r="D37" s="588"/>
      <c r="E37" s="156" t="s">
        <v>16</v>
      </c>
      <c r="F37" s="175"/>
      <c r="G37" s="175"/>
      <c r="H37" s="175">
        <v>0.5</v>
      </c>
      <c r="I37" s="175">
        <v>0.5</v>
      </c>
      <c r="J37" s="175"/>
      <c r="K37" s="175"/>
      <c r="L37" s="176">
        <f>SUM(F37:K37)</f>
        <v>1</v>
      </c>
      <c r="M37" s="13"/>
    </row>
    <row r="38" spans="1:13" x14ac:dyDescent="0.3">
      <c r="A38" s="606"/>
      <c r="B38" s="617"/>
      <c r="C38" s="138" t="s">
        <v>20</v>
      </c>
      <c r="D38" s="139">
        <f>$C$63</f>
        <v>0.72070730803851424</v>
      </c>
      <c r="E38" s="140" t="s">
        <v>21</v>
      </c>
      <c r="F38" s="140"/>
      <c r="G38" s="140"/>
      <c r="H38" s="141">
        <f>(C37*D38)*H37</f>
        <v>4269.3475725777917</v>
      </c>
      <c r="I38" s="141">
        <f>(C37*D38)*I37</f>
        <v>4269.3475725777917</v>
      </c>
      <c r="J38" s="144"/>
      <c r="K38" s="144"/>
      <c r="L38" s="145">
        <f>SUM(F38:K38)</f>
        <v>8538.6951451555833</v>
      </c>
      <c r="M38" s="13"/>
    </row>
    <row r="39" spans="1:13" ht="15" thickBot="1" x14ac:dyDescent="0.35">
      <c r="A39" s="607"/>
      <c r="B39" s="618"/>
      <c r="C39" s="146" t="s">
        <v>22</v>
      </c>
      <c r="D39" s="147">
        <f>$C$65</f>
        <v>0.27929269196148571</v>
      </c>
      <c r="E39" s="148" t="s">
        <v>21</v>
      </c>
      <c r="F39" s="148"/>
      <c r="G39" s="148"/>
      <c r="H39" s="149">
        <f>(C37*D39)*H37</f>
        <v>1654.4824274222078</v>
      </c>
      <c r="I39" s="149">
        <f>(C37*D39)*I37</f>
        <v>1654.4824274222078</v>
      </c>
      <c r="J39" s="152"/>
      <c r="K39" s="152"/>
      <c r="L39" s="145">
        <f>SUM(F39:K39)</f>
        <v>3308.9648548444156</v>
      </c>
      <c r="M39" s="13"/>
    </row>
    <row r="40" spans="1:13" ht="8.1" customHeight="1" x14ac:dyDescent="0.3">
      <c r="A40" s="605" t="str">
        <f>'PLANILHA ORÇAMENTÁRIA'!B62</f>
        <v>8.0</v>
      </c>
      <c r="B40" s="620" t="str">
        <f>'PLANILHA ORÇAMENTÁRIA'!D62</f>
        <v>REVESTIMENTO DE PAREDES</v>
      </c>
      <c r="C40" s="610"/>
      <c r="D40" s="611"/>
      <c r="E40" s="157"/>
      <c r="F40" s="157"/>
      <c r="G40" s="157"/>
      <c r="H40" s="157"/>
      <c r="I40" s="157"/>
      <c r="J40" s="168"/>
      <c r="K40" s="168"/>
      <c r="L40" s="158"/>
      <c r="M40" s="13"/>
    </row>
    <row r="41" spans="1:13" x14ac:dyDescent="0.3">
      <c r="A41" s="606"/>
      <c r="B41" s="585"/>
      <c r="C41" s="612">
        <f>'PLANILHA ORÇAMENTÁRIA'!I65</f>
        <v>3956.29</v>
      </c>
      <c r="D41" s="588"/>
      <c r="E41" s="156" t="s">
        <v>16</v>
      </c>
      <c r="F41" s="175"/>
      <c r="G41" s="175"/>
      <c r="H41" s="175"/>
      <c r="I41" s="175"/>
      <c r="J41" s="175">
        <v>0.5</v>
      </c>
      <c r="K41" s="175">
        <v>0.5</v>
      </c>
      <c r="L41" s="176">
        <f>SUM(F41:K41)</f>
        <v>1</v>
      </c>
      <c r="M41" s="13"/>
    </row>
    <row r="42" spans="1:13" x14ac:dyDescent="0.3">
      <c r="A42" s="606"/>
      <c r="B42" s="585"/>
      <c r="C42" s="138" t="s">
        <v>20</v>
      </c>
      <c r="D42" s="139">
        <f>$C$63</f>
        <v>0.72070730803851424</v>
      </c>
      <c r="E42" s="140" t="s">
        <v>21</v>
      </c>
      <c r="F42" s="140"/>
      <c r="G42" s="140"/>
      <c r="H42" s="140"/>
      <c r="I42" s="140"/>
      <c r="J42" s="144">
        <f>(D42*C41)*J41</f>
        <v>1425.6635578598468</v>
      </c>
      <c r="K42" s="144">
        <f>(D42*C41)*K41</f>
        <v>1425.6635578598468</v>
      </c>
      <c r="L42" s="145">
        <f>SUM(F42:K42)</f>
        <v>2851.3271157196937</v>
      </c>
      <c r="M42" s="13"/>
    </row>
    <row r="43" spans="1:13" ht="15" thickBot="1" x14ac:dyDescent="0.35">
      <c r="A43" s="607"/>
      <c r="B43" s="586"/>
      <c r="C43" s="146" t="s">
        <v>22</v>
      </c>
      <c r="D43" s="147">
        <f>$C$65</f>
        <v>0.27929269196148571</v>
      </c>
      <c r="E43" s="148" t="s">
        <v>21</v>
      </c>
      <c r="F43" s="148"/>
      <c r="G43" s="148"/>
      <c r="H43" s="148"/>
      <c r="I43" s="148"/>
      <c r="J43" s="152">
        <f>(D43*C41)*J41</f>
        <v>552.48144214015315</v>
      </c>
      <c r="K43" s="152">
        <f>(D43*C41)*K41</f>
        <v>552.48144214015315</v>
      </c>
      <c r="L43" s="145">
        <f>SUM(F43:K43)</f>
        <v>1104.9628842803063</v>
      </c>
      <c r="M43" s="13"/>
    </row>
    <row r="44" spans="1:13" ht="8.1" customHeight="1" x14ac:dyDescent="0.3">
      <c r="A44" s="605" t="str">
        <f>'PLANILHA ORÇAMENTÁRIA'!B66</f>
        <v>9.0</v>
      </c>
      <c r="B44" s="620" t="str">
        <f>'PLANILHA ORÇAMENTÁRIA'!D66</f>
        <v xml:space="preserve">PAVIMENTAÇÃO </v>
      </c>
      <c r="C44" s="610"/>
      <c r="D44" s="611"/>
      <c r="E44" s="157"/>
      <c r="F44" s="157"/>
      <c r="G44" s="157"/>
      <c r="H44" s="168"/>
      <c r="I44" s="168"/>
      <c r="J44" s="168"/>
      <c r="K44" s="355"/>
      <c r="L44" s="158"/>
      <c r="M44" s="13"/>
    </row>
    <row r="45" spans="1:13" x14ac:dyDescent="0.3">
      <c r="A45" s="606"/>
      <c r="B45" s="585"/>
      <c r="C45" s="612">
        <f>'PLANILHA ORÇAMENTÁRIA'!I71</f>
        <v>104938.18</v>
      </c>
      <c r="D45" s="588"/>
      <c r="E45" s="156" t="s">
        <v>16</v>
      </c>
      <c r="F45" s="175"/>
      <c r="G45" s="175"/>
      <c r="H45" s="175">
        <v>0.25</v>
      </c>
      <c r="I45" s="175">
        <v>0.5</v>
      </c>
      <c r="J45" s="175">
        <v>0.25</v>
      </c>
      <c r="K45" s="352"/>
      <c r="L45" s="176">
        <f>SUM(F45:K45)</f>
        <v>1</v>
      </c>
      <c r="M45" s="13"/>
    </row>
    <row r="46" spans="1:13" x14ac:dyDescent="0.3">
      <c r="A46" s="606"/>
      <c r="B46" s="585"/>
      <c r="C46" s="138" t="s">
        <v>20</v>
      </c>
      <c r="D46" s="139">
        <f>$C$63</f>
        <v>0.72070730803851424</v>
      </c>
      <c r="E46" s="140" t="s">
        <v>21</v>
      </c>
      <c r="F46" s="140"/>
      <c r="G46" s="140"/>
      <c r="H46" s="141">
        <f>(C45*D46)*H45</f>
        <v>18907.428304565263</v>
      </c>
      <c r="I46" s="141">
        <f>(C45*D46)*I45</f>
        <v>37814.856609130526</v>
      </c>
      <c r="J46" s="144">
        <f>(D46*C45)*J45</f>
        <v>18907.428304565263</v>
      </c>
      <c r="K46" s="382"/>
      <c r="L46" s="145">
        <f>SUM(F46:K46)</f>
        <v>75629.713218261051</v>
      </c>
      <c r="M46" s="13"/>
    </row>
    <row r="47" spans="1:13" ht="15" thickBot="1" x14ac:dyDescent="0.35">
      <c r="A47" s="607"/>
      <c r="B47" s="586"/>
      <c r="C47" s="146" t="s">
        <v>22</v>
      </c>
      <c r="D47" s="147">
        <f>$C$65</f>
        <v>0.27929269196148571</v>
      </c>
      <c r="E47" s="148" t="s">
        <v>21</v>
      </c>
      <c r="F47" s="148"/>
      <c r="G47" s="148"/>
      <c r="H47" s="149">
        <f>(C45*D47)*H45</f>
        <v>7327.1166954347345</v>
      </c>
      <c r="I47" s="149">
        <f>(C45*D47)*I45</f>
        <v>14654.233390869469</v>
      </c>
      <c r="J47" s="152">
        <f>(D47*C45)*J45</f>
        <v>7327.1166954347345</v>
      </c>
      <c r="K47" s="383"/>
      <c r="L47" s="145">
        <f>SUM(F47:K47)</f>
        <v>29308.466781738938</v>
      </c>
      <c r="M47" s="13"/>
    </row>
    <row r="48" spans="1:13" ht="8.1" customHeight="1" x14ac:dyDescent="0.3">
      <c r="A48" s="635" t="str">
        <f>'PLANILHA ORÇAMENTÁRIA'!B72</f>
        <v>10.0</v>
      </c>
      <c r="B48" s="584" t="str">
        <f>'PLANILHA ORÇAMENTÁRIA'!D72</f>
        <v xml:space="preserve">PINTURA </v>
      </c>
      <c r="C48" s="638"/>
      <c r="D48" s="639"/>
      <c r="E48" s="157"/>
      <c r="F48" s="157"/>
      <c r="G48" s="157"/>
      <c r="H48" s="355"/>
      <c r="I48" s="355"/>
      <c r="J48" s="168"/>
      <c r="K48" s="168"/>
      <c r="L48" s="158"/>
      <c r="M48" s="13"/>
    </row>
    <row r="49" spans="1:14" x14ac:dyDescent="0.3">
      <c r="A49" s="636"/>
      <c r="B49" s="585"/>
      <c r="C49" s="640">
        <f>'PLANILHA ORÇAMENTÁRIA'!I80</f>
        <v>4989.43</v>
      </c>
      <c r="D49" s="641"/>
      <c r="E49" s="156" t="s">
        <v>16</v>
      </c>
      <c r="F49" s="175"/>
      <c r="G49" s="175"/>
      <c r="H49" s="352"/>
      <c r="I49" s="352"/>
      <c r="J49" s="175">
        <v>0.5</v>
      </c>
      <c r="K49" s="175">
        <v>0.5</v>
      </c>
      <c r="L49" s="176">
        <f>SUM(F49:K49)</f>
        <v>1</v>
      </c>
      <c r="M49" s="13"/>
    </row>
    <row r="50" spans="1:14" x14ac:dyDescent="0.3">
      <c r="A50" s="636"/>
      <c r="B50" s="585"/>
      <c r="C50" s="138" t="s">
        <v>20</v>
      </c>
      <c r="D50" s="139">
        <f>$C$63</f>
        <v>0.72070730803851424</v>
      </c>
      <c r="E50" s="140" t="s">
        <v>21</v>
      </c>
      <c r="F50" s="140"/>
      <c r="G50" s="140"/>
      <c r="H50" s="141"/>
      <c r="I50" s="141"/>
      <c r="J50" s="144">
        <f>(D50*C49)*J49</f>
        <v>1797.9593319733021</v>
      </c>
      <c r="K50" s="144">
        <f>(D50*C49)*K49</f>
        <v>1797.9593319733021</v>
      </c>
      <c r="L50" s="145">
        <f>SUM(F50:K50)</f>
        <v>3595.9186639466043</v>
      </c>
      <c r="M50" s="13"/>
    </row>
    <row r="51" spans="1:14" ht="15" thickBot="1" x14ac:dyDescent="0.35">
      <c r="A51" s="637"/>
      <c r="B51" s="586"/>
      <c r="C51" s="146" t="s">
        <v>22</v>
      </c>
      <c r="D51" s="147">
        <f>$C$65</f>
        <v>0.27929269196148571</v>
      </c>
      <c r="E51" s="148" t="s">
        <v>21</v>
      </c>
      <c r="F51" s="148"/>
      <c r="G51" s="148"/>
      <c r="H51" s="149"/>
      <c r="I51" s="149"/>
      <c r="J51" s="152">
        <f>(D51*C49)*J49</f>
        <v>696.75566802669789</v>
      </c>
      <c r="K51" s="152">
        <f>(D51*C49)*K49</f>
        <v>696.75566802669789</v>
      </c>
      <c r="L51" s="145">
        <f>SUM(F51:K51)</f>
        <v>1393.5113360533958</v>
      </c>
      <c r="M51" s="13"/>
    </row>
    <row r="52" spans="1:14" ht="8.1" customHeight="1" x14ac:dyDescent="0.3">
      <c r="A52" s="635" t="str">
        <f>'PLANILHA ORÇAMENTÁRIA'!B81</f>
        <v>11.0</v>
      </c>
      <c r="B52" s="648" t="str">
        <f>'PLANILHA ORÇAMENTÁRIA'!D81</f>
        <v>EQUIPAMENTOS</v>
      </c>
      <c r="C52" s="638"/>
      <c r="D52" s="639"/>
      <c r="E52" s="157"/>
      <c r="F52" s="157"/>
      <c r="G52" s="157"/>
      <c r="H52" s="157"/>
      <c r="I52" s="157"/>
      <c r="J52" s="168"/>
      <c r="K52" s="168"/>
      <c r="L52" s="158"/>
      <c r="M52" s="13"/>
    </row>
    <row r="53" spans="1:14" x14ac:dyDescent="0.3">
      <c r="A53" s="636"/>
      <c r="B53" s="585"/>
      <c r="C53" s="640">
        <f>'PLANILHA ORÇAMENTÁRIA'!I87</f>
        <v>32938.54</v>
      </c>
      <c r="D53" s="641"/>
      <c r="E53" s="156" t="s">
        <v>16</v>
      </c>
      <c r="F53" s="175"/>
      <c r="G53" s="175"/>
      <c r="H53" s="175"/>
      <c r="I53" s="175"/>
      <c r="J53" s="175">
        <v>0.5</v>
      </c>
      <c r="K53" s="175">
        <v>0.5</v>
      </c>
      <c r="L53" s="176">
        <f>SUM(F53:K53)</f>
        <v>1</v>
      </c>
      <c r="M53" s="13"/>
    </row>
    <row r="54" spans="1:14" x14ac:dyDescent="0.3">
      <c r="A54" s="636"/>
      <c r="B54" s="585"/>
      <c r="C54" s="138" t="s">
        <v>20</v>
      </c>
      <c r="D54" s="139">
        <f>$C$63</f>
        <v>0.72070730803851424</v>
      </c>
      <c r="E54" s="140" t="s">
        <v>21</v>
      </c>
      <c r="F54" s="140"/>
      <c r="G54" s="140"/>
      <c r="H54" s="140"/>
      <c r="I54" s="140"/>
      <c r="J54" s="144">
        <f>(D54*C53)*J53</f>
        <v>11869.523247059462</v>
      </c>
      <c r="K54" s="144">
        <f>(D54*C53)*K53</f>
        <v>11869.523247059462</v>
      </c>
      <c r="L54" s="145">
        <f>SUM(F54:K54)</f>
        <v>23739.046494118924</v>
      </c>
      <c r="M54" s="13"/>
    </row>
    <row r="55" spans="1:14" ht="15" thickBot="1" x14ac:dyDescent="0.35">
      <c r="A55" s="637"/>
      <c r="B55" s="586"/>
      <c r="C55" s="146" t="s">
        <v>22</v>
      </c>
      <c r="D55" s="147">
        <f>$C$65</f>
        <v>0.27929269196148571</v>
      </c>
      <c r="E55" s="148" t="s">
        <v>21</v>
      </c>
      <c r="F55" s="148"/>
      <c r="G55" s="148"/>
      <c r="H55" s="148"/>
      <c r="I55" s="148"/>
      <c r="J55" s="152">
        <f>(D55*C53)*J53</f>
        <v>4599.7467529405376</v>
      </c>
      <c r="K55" s="152">
        <f>(D55*C53)*K53</f>
        <v>4599.7467529405376</v>
      </c>
      <c r="L55" s="145">
        <f>SUM(F55:K55)</f>
        <v>9199.4935058810752</v>
      </c>
      <c r="M55" s="13"/>
    </row>
    <row r="56" spans="1:14" ht="8.1" customHeight="1" x14ac:dyDescent="0.3">
      <c r="A56" s="635" t="str">
        <f>'PLANILHA ORÇAMENTÁRIA'!B88</f>
        <v>12.0</v>
      </c>
      <c r="B56" s="584" t="str">
        <f>'PLANILHA ORÇAMENTÁRIA'!D88</f>
        <v xml:space="preserve">SERVIÇOS FINAIS </v>
      </c>
      <c r="C56" s="638"/>
      <c r="D56" s="639"/>
      <c r="E56" s="157"/>
      <c r="F56" s="157"/>
      <c r="G56" s="157"/>
      <c r="H56" s="157"/>
      <c r="I56" s="157"/>
      <c r="J56" s="168"/>
      <c r="K56" s="168"/>
      <c r="L56" s="158"/>
      <c r="M56" s="13"/>
    </row>
    <row r="57" spans="1:14" x14ac:dyDescent="0.3">
      <c r="A57" s="636"/>
      <c r="B57" s="585"/>
      <c r="C57" s="640">
        <f>'PLANILHA ORÇAMENTÁRIA'!I90</f>
        <v>869.64</v>
      </c>
      <c r="D57" s="641"/>
      <c r="E57" s="156" t="s">
        <v>16</v>
      </c>
      <c r="F57" s="175"/>
      <c r="G57" s="175"/>
      <c r="H57" s="175"/>
      <c r="I57" s="175"/>
      <c r="J57" s="175">
        <v>0.5</v>
      </c>
      <c r="K57" s="175">
        <v>0.5</v>
      </c>
      <c r="L57" s="176">
        <f>SUM(F57:K57)</f>
        <v>1</v>
      </c>
      <c r="M57" s="13"/>
    </row>
    <row r="58" spans="1:14" x14ac:dyDescent="0.3">
      <c r="A58" s="636"/>
      <c r="B58" s="585"/>
      <c r="C58" s="138" t="s">
        <v>20</v>
      </c>
      <c r="D58" s="139">
        <f>$C$63</f>
        <v>0.72070730803851424</v>
      </c>
      <c r="E58" s="140" t="s">
        <v>21</v>
      </c>
      <c r="F58" s="140"/>
      <c r="G58" s="140"/>
      <c r="H58" s="140"/>
      <c r="I58" s="140"/>
      <c r="J58" s="144">
        <f>(D58*C57)*J57</f>
        <v>313.37795168130674</v>
      </c>
      <c r="K58" s="144">
        <f>(D58*C57)*K57</f>
        <v>313.37795168130674</v>
      </c>
      <c r="L58" s="145">
        <f>SUM(F58:K58)</f>
        <v>626.75590336261348</v>
      </c>
      <c r="M58" s="13"/>
    </row>
    <row r="59" spans="1:14" ht="15" thickBot="1" x14ac:dyDescent="0.35">
      <c r="A59" s="637"/>
      <c r="B59" s="586"/>
      <c r="C59" s="146" t="s">
        <v>22</v>
      </c>
      <c r="D59" s="147">
        <f>$C$65</f>
        <v>0.27929269196148571</v>
      </c>
      <c r="E59" s="148" t="s">
        <v>21</v>
      </c>
      <c r="F59" s="148"/>
      <c r="G59" s="148"/>
      <c r="H59" s="148"/>
      <c r="I59" s="148"/>
      <c r="J59" s="152">
        <f>(D59*C57)*J57</f>
        <v>121.44204831869321</v>
      </c>
      <c r="K59" s="152">
        <f>(D59*C57)*K57</f>
        <v>121.44204831869321</v>
      </c>
      <c r="L59" s="145">
        <f>SUM(F59:K59)</f>
        <v>242.88409663738642</v>
      </c>
      <c r="M59" s="13"/>
    </row>
    <row r="60" spans="1:14" ht="16.2" thickBot="1" x14ac:dyDescent="0.35">
      <c r="A60" s="625" t="s">
        <v>23</v>
      </c>
      <c r="B60" s="626"/>
      <c r="C60" s="642">
        <f>SUM(C57,C53,C49,C45,C41,C37,C33,C29,C25,C21,C17,C13)</f>
        <v>331271.78999999998</v>
      </c>
      <c r="D60" s="643"/>
      <c r="E60" s="159" t="s">
        <v>21</v>
      </c>
      <c r="F60" s="160">
        <f>SUM(F58:F59,F54:F55,F50:F51,F46:F47,F42:F43,F38:F39,F34:F35,F30:F31,F26:F27,F22:F23,F18:F19,F14:F15)</f>
        <v>50648.414399999994</v>
      </c>
      <c r="G60" s="160">
        <f t="shared" ref="G60:L60" si="0">SUM(G58:G59,G54:G55,G50:G51,G46:G47,G42:G43,G38:G39,G34:G35,G30:G31,G26:G27,G22:G23,G18:G19,G14:G15)</f>
        <v>76626.444399999993</v>
      </c>
      <c r="H60" s="160">
        <f t="shared" si="0"/>
        <v>66376.122799999997</v>
      </c>
      <c r="I60" s="160">
        <f t="shared" si="0"/>
        <v>61806.067799999997</v>
      </c>
      <c r="J60" s="160">
        <f t="shared" si="0"/>
        <v>51024.642800000001</v>
      </c>
      <c r="K60" s="160">
        <f t="shared" si="0"/>
        <v>24790.0978</v>
      </c>
      <c r="L60" s="160">
        <f t="shared" si="0"/>
        <v>331271.78999999992</v>
      </c>
      <c r="M60" s="13"/>
      <c r="N60" s="7"/>
    </row>
    <row r="61" spans="1:14" ht="16.2" thickBot="1" x14ac:dyDescent="0.35">
      <c r="A61" s="627"/>
      <c r="B61" s="628"/>
      <c r="C61" s="644">
        <v>1</v>
      </c>
      <c r="D61" s="645"/>
      <c r="E61" s="161" t="s">
        <v>10</v>
      </c>
      <c r="F61" s="162">
        <f t="shared" ref="F61:K61" si="1">F60/$L$60</f>
        <v>0.15289081632939527</v>
      </c>
      <c r="G61" s="162">
        <f t="shared" si="1"/>
        <v>0.23130989934277232</v>
      </c>
      <c r="H61" s="162">
        <f t="shared" si="1"/>
        <v>0.20036756767003919</v>
      </c>
      <c r="I61" s="162">
        <f t="shared" si="1"/>
        <v>0.18657208269982786</v>
      </c>
      <c r="J61" s="162">
        <f t="shared" si="1"/>
        <v>0.15402652547021892</v>
      </c>
      <c r="K61" s="162">
        <f t="shared" si="1"/>
        <v>7.4833108487746589E-2</v>
      </c>
      <c r="L61" s="163">
        <f>SUM(F61:K61)</f>
        <v>1</v>
      </c>
      <c r="M61" s="13"/>
    </row>
    <row r="62" spans="1:14" ht="15.6" x14ac:dyDescent="0.3">
      <c r="A62" s="625" t="s">
        <v>12</v>
      </c>
      <c r="B62" s="626"/>
      <c r="C62" s="629">
        <v>238750</v>
      </c>
      <c r="D62" s="629"/>
      <c r="E62" s="159" t="s">
        <v>21</v>
      </c>
      <c r="F62" s="164">
        <f>SUM(F58,F54,F50,F46,F42,F38,F34,F30,F26,F22,F18,F14)</f>
        <v>36502.682398643119</v>
      </c>
      <c r="G62" s="164">
        <f t="shared" ref="G62:L62" si="2">SUM(G58,G54,G50,G46,G42,G38,G34,G30,G26,G22,G18,G14)</f>
        <v>55225.238468086885</v>
      </c>
      <c r="H62" s="164">
        <f t="shared" si="2"/>
        <v>47837.756781221848</v>
      </c>
      <c r="I62" s="164">
        <f t="shared" si="2"/>
        <v>44544.084744583895</v>
      </c>
      <c r="J62" s="164">
        <f t="shared" si="2"/>
        <v>36773.832956014761</v>
      </c>
      <c r="K62" s="164">
        <f t="shared" si="2"/>
        <v>17866.404651449495</v>
      </c>
      <c r="L62" s="164">
        <f t="shared" si="2"/>
        <v>238749.99999999997</v>
      </c>
      <c r="M62" s="13"/>
      <c r="N62" s="7"/>
    </row>
    <row r="63" spans="1:14" ht="16.2" thickBot="1" x14ac:dyDescent="0.35">
      <c r="A63" s="627"/>
      <c r="B63" s="628"/>
      <c r="C63" s="630">
        <f>C62/C60</f>
        <v>0.72070730803851424</v>
      </c>
      <c r="D63" s="630"/>
      <c r="E63" s="161" t="s">
        <v>10</v>
      </c>
      <c r="F63" s="162">
        <f t="shared" ref="F63:K63" si="3">F62/$L$60</f>
        <v>0.1101895286605694</v>
      </c>
      <c r="G63" s="162">
        <f t="shared" si="3"/>
        <v>0.16670673487798915</v>
      </c>
      <c r="H63" s="162">
        <f t="shared" si="3"/>
        <v>0.1444063703136988</v>
      </c>
      <c r="I63" s="162">
        <f t="shared" si="3"/>
        <v>0.13446386347773201</v>
      </c>
      <c r="J63" s="162">
        <f t="shared" si="3"/>
        <v>0.11100804253816714</v>
      </c>
      <c r="K63" s="162">
        <f t="shared" si="3"/>
        <v>5.3932768170357935E-2</v>
      </c>
      <c r="L63" s="163">
        <f>SUM(F63:K63)</f>
        <v>0.72070730803851446</v>
      </c>
      <c r="M63" s="13"/>
    </row>
    <row r="64" spans="1:14" ht="15.6" x14ac:dyDescent="0.3">
      <c r="A64" s="625" t="s">
        <v>11</v>
      </c>
      <c r="B64" s="626"/>
      <c r="C64" s="629">
        <f>C60-C62</f>
        <v>92521.789999999979</v>
      </c>
      <c r="D64" s="629"/>
      <c r="E64" s="159" t="s">
        <v>21</v>
      </c>
      <c r="F64" s="164">
        <f>SUM(F59,F55,F51,F47,F43,F39,F35,F31,F27,F23,F19,F15)</f>
        <v>14145.732001356877</v>
      </c>
      <c r="G64" s="164">
        <f t="shared" ref="G64:L64" si="4">SUM(G59,G55,G51,G47,G43,G39,G35,G31,G27,G23,G19,G15)</f>
        <v>21401.205931913108</v>
      </c>
      <c r="H64" s="164">
        <f t="shared" si="4"/>
        <v>18538.366018778146</v>
      </c>
      <c r="I64" s="164">
        <f t="shared" si="4"/>
        <v>17261.983055416102</v>
      </c>
      <c r="J64" s="164">
        <f t="shared" si="4"/>
        <v>14250.80984398524</v>
      </c>
      <c r="K64" s="164">
        <f t="shared" si="4"/>
        <v>6923.6931485505047</v>
      </c>
      <c r="L64" s="164">
        <f t="shared" si="4"/>
        <v>92521.789999999964</v>
      </c>
      <c r="M64" s="13"/>
      <c r="N64" s="7"/>
    </row>
    <row r="65" spans="1:15" ht="16.2" thickBot="1" x14ac:dyDescent="0.35">
      <c r="A65" s="627"/>
      <c r="B65" s="628"/>
      <c r="C65" s="630">
        <f>C64/C60</f>
        <v>0.27929269196148571</v>
      </c>
      <c r="D65" s="630"/>
      <c r="E65" s="161" t="s">
        <v>10</v>
      </c>
      <c r="F65" s="162">
        <f t="shared" ref="F65:K65" si="5">F64/$L$60</f>
        <v>4.2701287668825895E-2</v>
      </c>
      <c r="G65" s="162">
        <f t="shared" si="5"/>
        <v>6.4603164464783175E-2</v>
      </c>
      <c r="H65" s="162">
        <f t="shared" si="5"/>
        <v>5.5961197356340392E-2</v>
      </c>
      <c r="I65" s="162">
        <f t="shared" si="5"/>
        <v>5.2108219222095867E-2</v>
      </c>
      <c r="J65" s="162">
        <f t="shared" si="5"/>
        <v>4.3018482932051787E-2</v>
      </c>
      <c r="K65" s="162">
        <f t="shared" si="5"/>
        <v>2.090034031738865E-2</v>
      </c>
      <c r="L65" s="163">
        <f>SUM(F65:K65)</f>
        <v>0.27929269196148576</v>
      </c>
      <c r="M65" s="13"/>
      <c r="O65" s="7"/>
    </row>
    <row r="66" spans="1:15" ht="15.6" x14ac:dyDescent="0.3">
      <c r="A66" s="625" t="s">
        <v>24</v>
      </c>
      <c r="B66" s="631"/>
      <c r="C66" s="633"/>
      <c r="D66" s="634"/>
      <c r="E66" s="165" t="s">
        <v>21</v>
      </c>
      <c r="F66" s="166">
        <f>SUM(F60)</f>
        <v>50648.414399999994</v>
      </c>
      <c r="G66" s="166">
        <f>SUM(G60+F66)</f>
        <v>127274.85879999999</v>
      </c>
      <c r="H66" s="166">
        <f t="shared" ref="H66:K66" si="6">SUM(H60+G66)</f>
        <v>193650.9816</v>
      </c>
      <c r="I66" s="166">
        <f t="shared" si="6"/>
        <v>255457.04939999999</v>
      </c>
      <c r="J66" s="166">
        <f t="shared" si="6"/>
        <v>306481.69219999999</v>
      </c>
      <c r="K66" s="166">
        <f t="shared" si="6"/>
        <v>331271.78999999998</v>
      </c>
      <c r="L66" s="621"/>
      <c r="M66" s="13"/>
      <c r="O66" s="15"/>
    </row>
    <row r="67" spans="1:15" ht="16.2" thickBot="1" x14ac:dyDescent="0.35">
      <c r="A67" s="627"/>
      <c r="B67" s="632"/>
      <c r="C67" s="623"/>
      <c r="D67" s="624"/>
      <c r="E67" s="167" t="s">
        <v>10</v>
      </c>
      <c r="F67" s="162">
        <f>F66/$L$60</f>
        <v>0.15289081632939527</v>
      </c>
      <c r="G67" s="162">
        <f>G66/$L$60</f>
        <v>0.38420071567216763</v>
      </c>
      <c r="H67" s="162">
        <f>H66/$L$60</f>
        <v>0.5845682833422069</v>
      </c>
      <c r="I67" s="162">
        <f>I66/$L$60</f>
        <v>0.77114036604203473</v>
      </c>
      <c r="J67" s="162">
        <f>J66/L60</f>
        <v>0.92516689151225362</v>
      </c>
      <c r="K67" s="162">
        <f>K66/L60</f>
        <v>1.0000000000000002</v>
      </c>
      <c r="L67" s="622"/>
      <c r="M67" s="13"/>
      <c r="N67" s="16"/>
      <c r="O67" s="15"/>
    </row>
    <row r="68" spans="1:15" s="54" customFormat="1" ht="15.6" x14ac:dyDescent="0.3">
      <c r="A68" s="50"/>
      <c r="B68" s="50"/>
      <c r="C68" s="50"/>
      <c r="D68" s="50"/>
      <c r="E68" s="51"/>
      <c r="F68" s="52"/>
      <c r="G68" s="52"/>
      <c r="H68" s="52"/>
      <c r="I68" s="52"/>
    </row>
    <row r="69" spans="1:15" s="54" customFormat="1" ht="15.6" x14ac:dyDescent="0.3">
      <c r="A69" s="50"/>
      <c r="B69" s="50"/>
      <c r="C69" s="50"/>
      <c r="D69" s="50"/>
      <c r="E69" s="51"/>
      <c r="F69" s="52"/>
      <c r="G69" s="52"/>
      <c r="H69" s="52"/>
      <c r="I69" s="52"/>
    </row>
    <row r="70" spans="1:15" x14ac:dyDescent="0.3">
      <c r="A70" s="53"/>
      <c r="B70" s="53"/>
      <c r="C70" s="53"/>
      <c r="D70" s="53"/>
      <c r="E70" s="53"/>
      <c r="F70" s="53"/>
      <c r="G70" s="53"/>
      <c r="H70" s="53"/>
      <c r="I70" s="53"/>
      <c r="J70" s="54"/>
      <c r="K70" s="54"/>
      <c r="L70" s="54"/>
    </row>
    <row r="71" spans="1:15" x14ac:dyDescent="0.3">
      <c r="A71" s="646" t="s">
        <v>31</v>
      </c>
      <c r="B71" s="647"/>
      <c r="C71" s="647"/>
      <c r="D71" s="67"/>
      <c r="E71" s="53"/>
      <c r="F71" s="53"/>
      <c r="G71" s="54"/>
      <c r="H71" s="54"/>
      <c r="I71" s="68"/>
      <c r="J71" s="69"/>
      <c r="K71" s="54"/>
      <c r="L71" s="54"/>
    </row>
    <row r="72" spans="1:15" ht="20.399999999999999" x14ac:dyDescent="0.3">
      <c r="A72" s="71"/>
      <c r="B72" s="116" t="str">
        <f>'PLANILHA ORÇAMENTÁRIA'!C99</f>
        <v>RESPONSÁVEL TÉCNICO</v>
      </c>
      <c r="C72" s="72"/>
      <c r="D72" s="73"/>
      <c r="E72" s="73"/>
      <c r="F72" s="73"/>
      <c r="G72" s="54"/>
      <c r="H72" s="54"/>
      <c r="I72" s="70"/>
      <c r="J72" s="119"/>
      <c r="K72" s="54"/>
      <c r="L72" s="54"/>
    </row>
    <row r="73" spans="1:15" ht="20.399999999999999" x14ac:dyDescent="0.3">
      <c r="A73" s="73"/>
      <c r="B73" s="116" t="str">
        <f>'PLANILHA ORÇAMENTÁRIA'!C100</f>
        <v>EDUARDO RODRIGO VIEIRA LIMA</v>
      </c>
      <c r="C73" s="73"/>
      <c r="D73" s="73"/>
      <c r="E73" s="73"/>
      <c r="F73" s="73"/>
      <c r="G73" s="54"/>
      <c r="H73" s="54"/>
      <c r="I73" s="70"/>
      <c r="J73" s="119"/>
      <c r="K73" s="54"/>
      <c r="L73" s="54"/>
    </row>
    <row r="74" spans="1:15" ht="25.5" customHeight="1" x14ac:dyDescent="0.3">
      <c r="A74" s="73"/>
      <c r="B74" s="116" t="str">
        <f>'PLANILHA ORÇAMENTÁRIA'!C101</f>
        <v>ENGENHEIRO CIVIL</v>
      </c>
      <c r="C74" s="73"/>
      <c r="D74" s="73"/>
      <c r="E74" s="73"/>
      <c r="F74" s="73"/>
      <c r="G74" s="54"/>
      <c r="H74" s="54"/>
      <c r="I74" s="70"/>
      <c r="J74" s="119"/>
      <c r="K74" s="54"/>
      <c r="L74" s="54"/>
    </row>
    <row r="75" spans="1:15" ht="21" x14ac:dyDescent="0.4">
      <c r="A75" s="13"/>
      <c r="B75" s="388" t="str">
        <f>'PLANILHA ORÇAMENTÁRIA'!C102</f>
        <v>CREA 51.264/D-PR</v>
      </c>
      <c r="C75" s="13"/>
      <c r="D75" s="13"/>
      <c r="E75" s="13"/>
      <c r="F75" s="13"/>
      <c r="G75" s="13"/>
      <c r="H75" s="13"/>
      <c r="I75" s="13"/>
      <c r="J75" s="387">
        <f>'PLANILHA ORÇAMENTÁRIA'!F102</f>
        <v>0</v>
      </c>
    </row>
    <row r="76" spans="1:15" hidden="1" x14ac:dyDescent="0.3">
      <c r="A76" s="13"/>
      <c r="B76" s="13"/>
      <c r="C76" s="13"/>
      <c r="D76" s="13"/>
      <c r="E76" s="13"/>
      <c r="F76" s="13"/>
      <c r="G76" s="13"/>
      <c r="H76" s="13"/>
      <c r="I76" s="13"/>
    </row>
    <row r="77" spans="1:15" hidden="1" x14ac:dyDescent="0.3">
      <c r="A77" s="13"/>
      <c r="B77" s="13"/>
      <c r="C77" s="13"/>
      <c r="D77" s="13"/>
      <c r="E77" s="13"/>
      <c r="F77" s="13"/>
      <c r="G77" s="13"/>
      <c r="H77" s="13"/>
      <c r="I77" s="13"/>
    </row>
    <row r="78" spans="1:15" hidden="1" x14ac:dyDescent="0.3">
      <c r="A78" s="13"/>
      <c r="B78" s="13"/>
      <c r="C78" s="13"/>
      <c r="D78" s="13"/>
      <c r="E78" s="13"/>
      <c r="F78" s="13"/>
      <c r="G78" s="13"/>
      <c r="H78" s="13"/>
      <c r="I78" s="13"/>
    </row>
    <row r="79" spans="1:15" hidden="1" x14ac:dyDescent="0.3"/>
    <row r="80" spans="1:15"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sheetData>
  <mergeCells count="83">
    <mergeCell ref="A12:A15"/>
    <mergeCell ref="B12:B15"/>
    <mergeCell ref="C12:D12"/>
    <mergeCell ref="C13:D13"/>
    <mergeCell ref="A71:C71"/>
    <mergeCell ref="B44:B47"/>
    <mergeCell ref="C44:D44"/>
    <mergeCell ref="C45:D45"/>
    <mergeCell ref="A52:A55"/>
    <mergeCell ref="B52:B55"/>
    <mergeCell ref="C52:D52"/>
    <mergeCell ref="C53:D53"/>
    <mergeCell ref="C56:D56"/>
    <mergeCell ref="C57:D57"/>
    <mergeCell ref="A48:A51"/>
    <mergeCell ref="B48:B51"/>
    <mergeCell ref="C48:D48"/>
    <mergeCell ref="C49:D49"/>
    <mergeCell ref="A60:B61"/>
    <mergeCell ref="C60:D60"/>
    <mergeCell ref="C61:D61"/>
    <mergeCell ref="A40:A43"/>
    <mergeCell ref="B40:B43"/>
    <mergeCell ref="L66:L67"/>
    <mergeCell ref="C67:D67"/>
    <mergeCell ref="A62:B63"/>
    <mergeCell ref="C62:D62"/>
    <mergeCell ref="C63:D63"/>
    <mergeCell ref="A64:B65"/>
    <mergeCell ref="C64:D64"/>
    <mergeCell ref="C65:D65"/>
    <mergeCell ref="A66:B67"/>
    <mergeCell ref="C66:D66"/>
    <mergeCell ref="A56:A59"/>
    <mergeCell ref="B56:B59"/>
    <mergeCell ref="C40:D40"/>
    <mergeCell ref="C41:D41"/>
    <mergeCell ref="B28:B31"/>
    <mergeCell ref="C28:D28"/>
    <mergeCell ref="C29:D29"/>
    <mergeCell ref="C21:D21"/>
    <mergeCell ref="A24:A27"/>
    <mergeCell ref="B24:B27"/>
    <mergeCell ref="A44:A47"/>
    <mergeCell ref="A20:A23"/>
    <mergeCell ref="B20:B23"/>
    <mergeCell ref="H10:H11"/>
    <mergeCell ref="C24:D24"/>
    <mergeCell ref="C25:D25"/>
    <mergeCell ref="A36:A39"/>
    <mergeCell ref="B32:B35"/>
    <mergeCell ref="C32:D32"/>
    <mergeCell ref="C33:D33"/>
    <mergeCell ref="A32:A35"/>
    <mergeCell ref="B36:B39"/>
    <mergeCell ref="C36:D36"/>
    <mergeCell ref="C37:D37"/>
    <mergeCell ref="C20:D20"/>
    <mergeCell ref="A28:A31"/>
    <mergeCell ref="A8:C8"/>
    <mergeCell ref="J2:L2"/>
    <mergeCell ref="K3:L3"/>
    <mergeCell ref="K4:L4"/>
    <mergeCell ref="K5:L5"/>
    <mergeCell ref="K6:L6"/>
    <mergeCell ref="K7:L7"/>
    <mergeCell ref="A7:C7"/>
    <mergeCell ref="A1:L1"/>
    <mergeCell ref="A9:L9"/>
    <mergeCell ref="A16:A19"/>
    <mergeCell ref="B16:B19"/>
    <mergeCell ref="C16:D16"/>
    <mergeCell ref="C17:D17"/>
    <mergeCell ref="K10:K11"/>
    <mergeCell ref="K8:L8"/>
    <mergeCell ref="L10:L11"/>
    <mergeCell ref="J10:J11"/>
    <mergeCell ref="A10:A11"/>
    <mergeCell ref="B10:B11"/>
    <mergeCell ref="E10:E11"/>
    <mergeCell ref="I10:I11"/>
    <mergeCell ref="F10:F11"/>
    <mergeCell ref="G10:G11"/>
  </mergeCells>
  <printOptions horizontalCentered="1" verticalCentered="1"/>
  <pageMargins left="0.23622047244094491" right="0.23622047244094491" top="0.74803149606299213" bottom="0.35433070866141736" header="0.31496062992125984" footer="0.51181102362204722"/>
  <pageSetup paperSize="9" scale="44" fitToHeight="2"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9"/>
  <sheetViews>
    <sheetView showGridLines="0" tabSelected="1" view="pageBreakPreview" topLeftCell="I1" zoomScaleSheetLayoutView="100" workbookViewId="0">
      <selection activeCell="M19" sqref="M19"/>
    </sheetView>
  </sheetViews>
  <sheetFormatPr defaultColWidth="0" defaultRowHeight="12.75" customHeight="1" zeroHeight="1" x14ac:dyDescent="0.25"/>
  <cols>
    <col min="1" max="1" width="26.44140625" style="11" hidden="1" customWidth="1"/>
    <col min="2" max="3" width="8" style="11" hidden="1" customWidth="1"/>
    <col min="4" max="4" width="20.6640625" style="11" hidden="1" customWidth="1"/>
    <col min="5" max="8" width="8" style="11" hidden="1" customWidth="1"/>
    <col min="9" max="18" width="9.33203125" style="11" customWidth="1"/>
    <col min="19" max="19" width="3.88671875" style="11" customWidth="1"/>
    <col min="20" max="21" width="8" style="11" customWidth="1"/>
    <col min="22" max="256" width="0" style="11" hidden="1"/>
    <col min="257" max="264" width="0" style="11" hidden="1" customWidth="1"/>
    <col min="265" max="274" width="9.33203125" style="11" customWidth="1"/>
    <col min="275" max="275" width="3.88671875" style="11" customWidth="1"/>
    <col min="276" max="277" width="8" style="11" customWidth="1"/>
    <col min="278" max="512" width="0" style="11" hidden="1"/>
    <col min="513" max="520" width="0" style="11" hidden="1" customWidth="1"/>
    <col min="521" max="530" width="9.33203125" style="11" customWidth="1"/>
    <col min="531" max="531" width="3.88671875" style="11" customWidth="1"/>
    <col min="532" max="533" width="8" style="11" customWidth="1"/>
    <col min="534" max="768" width="0" style="11" hidden="1"/>
    <col min="769" max="776" width="0" style="11" hidden="1" customWidth="1"/>
    <col min="777" max="786" width="9.33203125" style="11" customWidth="1"/>
    <col min="787" max="787" width="3.88671875" style="11" customWidth="1"/>
    <col min="788" max="789" width="8" style="11" customWidth="1"/>
    <col min="790" max="1024" width="0" style="11" hidden="1"/>
    <col min="1025" max="1032" width="0" style="11" hidden="1" customWidth="1"/>
    <col min="1033" max="1042" width="9.33203125" style="11" customWidth="1"/>
    <col min="1043" max="1043" width="3.88671875" style="11" customWidth="1"/>
    <col min="1044" max="1045" width="8" style="11" customWidth="1"/>
    <col min="1046" max="1280" width="0" style="11" hidden="1"/>
    <col min="1281" max="1288" width="0" style="11" hidden="1" customWidth="1"/>
    <col min="1289" max="1298" width="9.33203125" style="11" customWidth="1"/>
    <col min="1299" max="1299" width="3.88671875" style="11" customWidth="1"/>
    <col min="1300" max="1301" width="8" style="11" customWidth="1"/>
    <col min="1302" max="1536" width="0" style="11" hidden="1"/>
    <col min="1537" max="1544" width="0" style="11" hidden="1" customWidth="1"/>
    <col min="1545" max="1554" width="9.33203125" style="11" customWidth="1"/>
    <col min="1555" max="1555" width="3.88671875" style="11" customWidth="1"/>
    <col min="1556" max="1557" width="8" style="11" customWidth="1"/>
    <col min="1558" max="1792" width="0" style="11" hidden="1"/>
    <col min="1793" max="1800" width="0" style="11" hidden="1" customWidth="1"/>
    <col min="1801" max="1810" width="9.33203125" style="11" customWidth="1"/>
    <col min="1811" max="1811" width="3.88671875" style="11" customWidth="1"/>
    <col min="1812" max="1813" width="8" style="11" customWidth="1"/>
    <col min="1814" max="2048" width="0" style="11" hidden="1"/>
    <col min="2049" max="2056" width="0" style="11" hidden="1" customWidth="1"/>
    <col min="2057" max="2066" width="9.33203125" style="11" customWidth="1"/>
    <col min="2067" max="2067" width="3.88671875" style="11" customWidth="1"/>
    <col min="2068" max="2069" width="8" style="11" customWidth="1"/>
    <col min="2070" max="2304" width="0" style="11" hidden="1"/>
    <col min="2305" max="2312" width="0" style="11" hidden="1" customWidth="1"/>
    <col min="2313" max="2322" width="9.33203125" style="11" customWidth="1"/>
    <col min="2323" max="2323" width="3.88671875" style="11" customWidth="1"/>
    <col min="2324" max="2325" width="8" style="11" customWidth="1"/>
    <col min="2326" max="2560" width="0" style="11" hidden="1"/>
    <col min="2561" max="2568" width="0" style="11" hidden="1" customWidth="1"/>
    <col min="2569" max="2578" width="9.33203125" style="11" customWidth="1"/>
    <col min="2579" max="2579" width="3.88671875" style="11" customWidth="1"/>
    <col min="2580" max="2581" width="8" style="11" customWidth="1"/>
    <col min="2582" max="2816" width="0" style="11" hidden="1"/>
    <col min="2817" max="2824" width="0" style="11" hidden="1" customWidth="1"/>
    <col min="2825" max="2834" width="9.33203125" style="11" customWidth="1"/>
    <col min="2835" max="2835" width="3.88671875" style="11" customWidth="1"/>
    <col min="2836" max="2837" width="8" style="11" customWidth="1"/>
    <col min="2838" max="3072" width="0" style="11" hidden="1"/>
    <col min="3073" max="3080" width="0" style="11" hidden="1" customWidth="1"/>
    <col min="3081" max="3090" width="9.33203125" style="11" customWidth="1"/>
    <col min="3091" max="3091" width="3.88671875" style="11" customWidth="1"/>
    <col min="3092" max="3093" width="8" style="11" customWidth="1"/>
    <col min="3094" max="3328" width="0" style="11" hidden="1"/>
    <col min="3329" max="3336" width="0" style="11" hidden="1" customWidth="1"/>
    <col min="3337" max="3346" width="9.33203125" style="11" customWidth="1"/>
    <col min="3347" max="3347" width="3.88671875" style="11" customWidth="1"/>
    <col min="3348" max="3349" width="8" style="11" customWidth="1"/>
    <col min="3350" max="3584" width="0" style="11" hidden="1"/>
    <col min="3585" max="3592" width="0" style="11" hidden="1" customWidth="1"/>
    <col min="3593" max="3602" width="9.33203125" style="11" customWidth="1"/>
    <col min="3603" max="3603" width="3.88671875" style="11" customWidth="1"/>
    <col min="3604" max="3605" width="8" style="11" customWidth="1"/>
    <col min="3606" max="3840" width="0" style="11" hidden="1"/>
    <col min="3841" max="3848" width="0" style="11" hidden="1" customWidth="1"/>
    <col min="3849" max="3858" width="9.33203125" style="11" customWidth="1"/>
    <col min="3859" max="3859" width="3.88671875" style="11" customWidth="1"/>
    <col min="3860" max="3861" width="8" style="11" customWidth="1"/>
    <col min="3862" max="4096" width="0" style="11" hidden="1"/>
    <col min="4097" max="4104" width="0" style="11" hidden="1" customWidth="1"/>
    <col min="4105" max="4114" width="9.33203125" style="11" customWidth="1"/>
    <col min="4115" max="4115" width="3.88671875" style="11" customWidth="1"/>
    <col min="4116" max="4117" width="8" style="11" customWidth="1"/>
    <col min="4118" max="4352" width="0" style="11" hidden="1"/>
    <col min="4353" max="4360" width="0" style="11" hidden="1" customWidth="1"/>
    <col min="4361" max="4370" width="9.33203125" style="11" customWidth="1"/>
    <col min="4371" max="4371" width="3.88671875" style="11" customWidth="1"/>
    <col min="4372" max="4373" width="8" style="11" customWidth="1"/>
    <col min="4374" max="4608" width="0" style="11" hidden="1"/>
    <col min="4609" max="4616" width="0" style="11" hidden="1" customWidth="1"/>
    <col min="4617" max="4626" width="9.33203125" style="11" customWidth="1"/>
    <col min="4627" max="4627" width="3.88671875" style="11" customWidth="1"/>
    <col min="4628" max="4629" width="8" style="11" customWidth="1"/>
    <col min="4630" max="4864" width="0" style="11" hidden="1"/>
    <col min="4865" max="4872" width="0" style="11" hidden="1" customWidth="1"/>
    <col min="4873" max="4882" width="9.33203125" style="11" customWidth="1"/>
    <col min="4883" max="4883" width="3.88671875" style="11" customWidth="1"/>
    <col min="4884" max="4885" width="8" style="11" customWidth="1"/>
    <col min="4886" max="5120" width="0" style="11" hidden="1"/>
    <col min="5121" max="5128" width="0" style="11" hidden="1" customWidth="1"/>
    <col min="5129" max="5138" width="9.33203125" style="11" customWidth="1"/>
    <col min="5139" max="5139" width="3.88671875" style="11" customWidth="1"/>
    <col min="5140" max="5141" width="8" style="11" customWidth="1"/>
    <col min="5142" max="5376" width="0" style="11" hidden="1"/>
    <col min="5377" max="5384" width="0" style="11" hidden="1" customWidth="1"/>
    <col min="5385" max="5394" width="9.33203125" style="11" customWidth="1"/>
    <col min="5395" max="5395" width="3.88671875" style="11" customWidth="1"/>
    <col min="5396" max="5397" width="8" style="11" customWidth="1"/>
    <col min="5398" max="5632" width="0" style="11" hidden="1"/>
    <col min="5633" max="5640" width="0" style="11" hidden="1" customWidth="1"/>
    <col min="5641" max="5650" width="9.33203125" style="11" customWidth="1"/>
    <col min="5651" max="5651" width="3.88671875" style="11" customWidth="1"/>
    <col min="5652" max="5653" width="8" style="11" customWidth="1"/>
    <col min="5654" max="5888" width="0" style="11" hidden="1"/>
    <col min="5889" max="5896" width="0" style="11" hidden="1" customWidth="1"/>
    <col min="5897" max="5906" width="9.33203125" style="11" customWidth="1"/>
    <col min="5907" max="5907" width="3.88671875" style="11" customWidth="1"/>
    <col min="5908" max="5909" width="8" style="11" customWidth="1"/>
    <col min="5910" max="6144" width="0" style="11" hidden="1"/>
    <col min="6145" max="6152" width="0" style="11" hidden="1" customWidth="1"/>
    <col min="6153" max="6162" width="9.33203125" style="11" customWidth="1"/>
    <col min="6163" max="6163" width="3.88671875" style="11" customWidth="1"/>
    <col min="6164" max="6165" width="8" style="11" customWidth="1"/>
    <col min="6166" max="6400" width="0" style="11" hidden="1"/>
    <col min="6401" max="6408" width="0" style="11" hidden="1" customWidth="1"/>
    <col min="6409" max="6418" width="9.33203125" style="11" customWidth="1"/>
    <col min="6419" max="6419" width="3.88671875" style="11" customWidth="1"/>
    <col min="6420" max="6421" width="8" style="11" customWidth="1"/>
    <col min="6422" max="6656" width="0" style="11" hidden="1"/>
    <col min="6657" max="6664" width="0" style="11" hidden="1" customWidth="1"/>
    <col min="6665" max="6674" width="9.33203125" style="11" customWidth="1"/>
    <col min="6675" max="6675" width="3.88671875" style="11" customWidth="1"/>
    <col min="6676" max="6677" width="8" style="11" customWidth="1"/>
    <col min="6678" max="6912" width="0" style="11" hidden="1"/>
    <col min="6913" max="6920" width="0" style="11" hidden="1" customWidth="1"/>
    <col min="6921" max="6930" width="9.33203125" style="11" customWidth="1"/>
    <col min="6931" max="6931" width="3.88671875" style="11" customWidth="1"/>
    <col min="6932" max="6933" width="8" style="11" customWidth="1"/>
    <col min="6934" max="7168" width="0" style="11" hidden="1"/>
    <col min="7169" max="7176" width="0" style="11" hidden="1" customWidth="1"/>
    <col min="7177" max="7186" width="9.33203125" style="11" customWidth="1"/>
    <col min="7187" max="7187" width="3.88671875" style="11" customWidth="1"/>
    <col min="7188" max="7189" width="8" style="11" customWidth="1"/>
    <col min="7190" max="7424" width="0" style="11" hidden="1"/>
    <col min="7425" max="7432" width="0" style="11" hidden="1" customWidth="1"/>
    <col min="7433" max="7442" width="9.33203125" style="11" customWidth="1"/>
    <col min="7443" max="7443" width="3.88671875" style="11" customWidth="1"/>
    <col min="7444" max="7445" width="8" style="11" customWidth="1"/>
    <col min="7446" max="7680" width="0" style="11" hidden="1"/>
    <col min="7681" max="7688" width="0" style="11" hidden="1" customWidth="1"/>
    <col min="7689" max="7698" width="9.33203125" style="11" customWidth="1"/>
    <col min="7699" max="7699" width="3.88671875" style="11" customWidth="1"/>
    <col min="7700" max="7701" width="8" style="11" customWidth="1"/>
    <col min="7702" max="7936" width="0" style="11" hidden="1"/>
    <col min="7937" max="7944" width="0" style="11" hidden="1" customWidth="1"/>
    <col min="7945" max="7954" width="9.33203125" style="11" customWidth="1"/>
    <col min="7955" max="7955" width="3.88671875" style="11" customWidth="1"/>
    <col min="7956" max="7957" width="8" style="11" customWidth="1"/>
    <col min="7958" max="8192" width="0" style="11" hidden="1"/>
    <col min="8193" max="8200" width="0" style="11" hidden="1" customWidth="1"/>
    <col min="8201" max="8210" width="9.33203125" style="11" customWidth="1"/>
    <col min="8211" max="8211" width="3.88671875" style="11" customWidth="1"/>
    <col min="8212" max="8213" width="8" style="11" customWidth="1"/>
    <col min="8214" max="8448" width="0" style="11" hidden="1"/>
    <col min="8449" max="8456" width="0" style="11" hidden="1" customWidth="1"/>
    <col min="8457" max="8466" width="9.33203125" style="11" customWidth="1"/>
    <col min="8467" max="8467" width="3.88671875" style="11" customWidth="1"/>
    <col min="8468" max="8469" width="8" style="11" customWidth="1"/>
    <col min="8470" max="8704" width="0" style="11" hidden="1"/>
    <col min="8705" max="8712" width="0" style="11" hidden="1" customWidth="1"/>
    <col min="8713" max="8722" width="9.33203125" style="11" customWidth="1"/>
    <col min="8723" max="8723" width="3.88671875" style="11" customWidth="1"/>
    <col min="8724" max="8725" width="8" style="11" customWidth="1"/>
    <col min="8726" max="8960" width="0" style="11" hidden="1"/>
    <col min="8961" max="8968" width="0" style="11" hidden="1" customWidth="1"/>
    <col min="8969" max="8978" width="9.33203125" style="11" customWidth="1"/>
    <col min="8979" max="8979" width="3.88671875" style="11" customWidth="1"/>
    <col min="8980" max="8981" width="8" style="11" customWidth="1"/>
    <col min="8982" max="9216" width="0" style="11" hidden="1"/>
    <col min="9217" max="9224" width="0" style="11" hidden="1" customWidth="1"/>
    <col min="9225" max="9234" width="9.33203125" style="11" customWidth="1"/>
    <col min="9235" max="9235" width="3.88671875" style="11" customWidth="1"/>
    <col min="9236" max="9237" width="8" style="11" customWidth="1"/>
    <col min="9238" max="9472" width="0" style="11" hidden="1"/>
    <col min="9473" max="9480" width="0" style="11" hidden="1" customWidth="1"/>
    <col min="9481" max="9490" width="9.33203125" style="11" customWidth="1"/>
    <col min="9491" max="9491" width="3.88671875" style="11" customWidth="1"/>
    <col min="9492" max="9493" width="8" style="11" customWidth="1"/>
    <col min="9494" max="9728" width="0" style="11" hidden="1"/>
    <col min="9729" max="9736" width="0" style="11" hidden="1" customWidth="1"/>
    <col min="9737" max="9746" width="9.33203125" style="11" customWidth="1"/>
    <col min="9747" max="9747" width="3.88671875" style="11" customWidth="1"/>
    <col min="9748" max="9749" width="8" style="11" customWidth="1"/>
    <col min="9750" max="9984" width="0" style="11" hidden="1"/>
    <col min="9985" max="9992" width="0" style="11" hidden="1" customWidth="1"/>
    <col min="9993" max="10002" width="9.33203125" style="11" customWidth="1"/>
    <col min="10003" max="10003" width="3.88671875" style="11" customWidth="1"/>
    <col min="10004" max="10005" width="8" style="11" customWidth="1"/>
    <col min="10006" max="10240" width="0" style="11" hidden="1"/>
    <col min="10241" max="10248" width="0" style="11" hidden="1" customWidth="1"/>
    <col min="10249" max="10258" width="9.33203125" style="11" customWidth="1"/>
    <col min="10259" max="10259" width="3.88671875" style="11" customWidth="1"/>
    <col min="10260" max="10261" width="8" style="11" customWidth="1"/>
    <col min="10262" max="10496" width="0" style="11" hidden="1"/>
    <col min="10497" max="10504" width="0" style="11" hidden="1" customWidth="1"/>
    <col min="10505" max="10514" width="9.33203125" style="11" customWidth="1"/>
    <col min="10515" max="10515" width="3.88671875" style="11" customWidth="1"/>
    <col min="10516" max="10517" width="8" style="11" customWidth="1"/>
    <col min="10518" max="10752" width="0" style="11" hidden="1"/>
    <col min="10753" max="10760" width="0" style="11" hidden="1" customWidth="1"/>
    <col min="10761" max="10770" width="9.33203125" style="11" customWidth="1"/>
    <col min="10771" max="10771" width="3.88671875" style="11" customWidth="1"/>
    <col min="10772" max="10773" width="8" style="11" customWidth="1"/>
    <col min="10774" max="11008" width="0" style="11" hidden="1"/>
    <col min="11009" max="11016" width="0" style="11" hidden="1" customWidth="1"/>
    <col min="11017" max="11026" width="9.33203125" style="11" customWidth="1"/>
    <col min="11027" max="11027" width="3.88671875" style="11" customWidth="1"/>
    <col min="11028" max="11029" width="8" style="11" customWidth="1"/>
    <col min="11030" max="11264" width="0" style="11" hidden="1"/>
    <col min="11265" max="11272" width="0" style="11" hidden="1" customWidth="1"/>
    <col min="11273" max="11282" width="9.33203125" style="11" customWidth="1"/>
    <col min="11283" max="11283" width="3.88671875" style="11" customWidth="1"/>
    <col min="11284" max="11285" width="8" style="11" customWidth="1"/>
    <col min="11286" max="11520" width="0" style="11" hidden="1"/>
    <col min="11521" max="11528" width="0" style="11" hidden="1" customWidth="1"/>
    <col min="11529" max="11538" width="9.33203125" style="11" customWidth="1"/>
    <col min="11539" max="11539" width="3.88671875" style="11" customWidth="1"/>
    <col min="11540" max="11541" width="8" style="11" customWidth="1"/>
    <col min="11542" max="11776" width="0" style="11" hidden="1"/>
    <col min="11777" max="11784" width="0" style="11" hidden="1" customWidth="1"/>
    <col min="11785" max="11794" width="9.33203125" style="11" customWidth="1"/>
    <col min="11795" max="11795" width="3.88671875" style="11" customWidth="1"/>
    <col min="11796" max="11797" width="8" style="11" customWidth="1"/>
    <col min="11798" max="12032" width="0" style="11" hidden="1"/>
    <col min="12033" max="12040" width="0" style="11" hidden="1" customWidth="1"/>
    <col min="12041" max="12050" width="9.33203125" style="11" customWidth="1"/>
    <col min="12051" max="12051" width="3.88671875" style="11" customWidth="1"/>
    <col min="12052" max="12053" width="8" style="11" customWidth="1"/>
    <col min="12054" max="12288" width="0" style="11" hidden="1"/>
    <col min="12289" max="12296" width="0" style="11" hidden="1" customWidth="1"/>
    <col min="12297" max="12306" width="9.33203125" style="11" customWidth="1"/>
    <col min="12307" max="12307" width="3.88671875" style="11" customWidth="1"/>
    <col min="12308" max="12309" width="8" style="11" customWidth="1"/>
    <col min="12310" max="12544" width="0" style="11" hidden="1"/>
    <col min="12545" max="12552" width="0" style="11" hidden="1" customWidth="1"/>
    <col min="12553" max="12562" width="9.33203125" style="11" customWidth="1"/>
    <col min="12563" max="12563" width="3.88671875" style="11" customWidth="1"/>
    <col min="12564" max="12565" width="8" style="11" customWidth="1"/>
    <col min="12566" max="12800" width="0" style="11" hidden="1"/>
    <col min="12801" max="12808" width="0" style="11" hidden="1" customWidth="1"/>
    <col min="12809" max="12818" width="9.33203125" style="11" customWidth="1"/>
    <col min="12819" max="12819" width="3.88671875" style="11" customWidth="1"/>
    <col min="12820" max="12821" width="8" style="11" customWidth="1"/>
    <col min="12822" max="13056" width="0" style="11" hidden="1"/>
    <col min="13057" max="13064" width="0" style="11" hidden="1" customWidth="1"/>
    <col min="13065" max="13074" width="9.33203125" style="11" customWidth="1"/>
    <col min="13075" max="13075" width="3.88671875" style="11" customWidth="1"/>
    <col min="13076" max="13077" width="8" style="11" customWidth="1"/>
    <col min="13078" max="13312" width="0" style="11" hidden="1"/>
    <col min="13313" max="13320" width="0" style="11" hidden="1" customWidth="1"/>
    <col min="13321" max="13330" width="9.33203125" style="11" customWidth="1"/>
    <col min="13331" max="13331" width="3.88671875" style="11" customWidth="1"/>
    <col min="13332" max="13333" width="8" style="11" customWidth="1"/>
    <col min="13334" max="13568" width="0" style="11" hidden="1"/>
    <col min="13569" max="13576" width="0" style="11" hidden="1" customWidth="1"/>
    <col min="13577" max="13586" width="9.33203125" style="11" customWidth="1"/>
    <col min="13587" max="13587" width="3.88671875" style="11" customWidth="1"/>
    <col min="13588" max="13589" width="8" style="11" customWidth="1"/>
    <col min="13590" max="13824" width="0" style="11" hidden="1"/>
    <col min="13825" max="13832" width="0" style="11" hidden="1" customWidth="1"/>
    <col min="13833" max="13842" width="9.33203125" style="11" customWidth="1"/>
    <col min="13843" max="13843" width="3.88671875" style="11" customWidth="1"/>
    <col min="13844" max="13845" width="8" style="11" customWidth="1"/>
    <col min="13846" max="14080" width="0" style="11" hidden="1"/>
    <col min="14081" max="14088" width="0" style="11" hidden="1" customWidth="1"/>
    <col min="14089" max="14098" width="9.33203125" style="11" customWidth="1"/>
    <col min="14099" max="14099" width="3.88671875" style="11" customWidth="1"/>
    <col min="14100" max="14101" width="8" style="11" customWidth="1"/>
    <col min="14102" max="14336" width="0" style="11" hidden="1"/>
    <col min="14337" max="14344" width="0" style="11" hidden="1" customWidth="1"/>
    <col min="14345" max="14354" width="9.33203125" style="11" customWidth="1"/>
    <col min="14355" max="14355" width="3.88671875" style="11" customWidth="1"/>
    <col min="14356" max="14357" width="8" style="11" customWidth="1"/>
    <col min="14358" max="14592" width="0" style="11" hidden="1"/>
    <col min="14593" max="14600" width="0" style="11" hidden="1" customWidth="1"/>
    <col min="14601" max="14610" width="9.33203125" style="11" customWidth="1"/>
    <col min="14611" max="14611" width="3.88671875" style="11" customWidth="1"/>
    <col min="14612" max="14613" width="8" style="11" customWidth="1"/>
    <col min="14614" max="14848" width="0" style="11" hidden="1"/>
    <col min="14849" max="14856" width="0" style="11" hidden="1" customWidth="1"/>
    <col min="14857" max="14866" width="9.33203125" style="11" customWidth="1"/>
    <col min="14867" max="14867" width="3.88671875" style="11" customWidth="1"/>
    <col min="14868" max="14869" width="8" style="11" customWidth="1"/>
    <col min="14870" max="15104" width="0" style="11" hidden="1"/>
    <col min="15105" max="15112" width="0" style="11" hidden="1" customWidth="1"/>
    <col min="15113" max="15122" width="9.33203125" style="11" customWidth="1"/>
    <col min="15123" max="15123" width="3.88671875" style="11" customWidth="1"/>
    <col min="15124" max="15125" width="8" style="11" customWidth="1"/>
    <col min="15126" max="15360" width="0" style="11" hidden="1"/>
    <col min="15361" max="15368" width="0" style="11" hidden="1" customWidth="1"/>
    <col min="15369" max="15378" width="9.33203125" style="11" customWidth="1"/>
    <col min="15379" max="15379" width="3.88671875" style="11" customWidth="1"/>
    <col min="15380" max="15381" width="8" style="11" customWidth="1"/>
    <col min="15382" max="15616" width="0" style="11" hidden="1"/>
    <col min="15617" max="15624" width="0" style="11" hidden="1" customWidth="1"/>
    <col min="15625" max="15634" width="9.33203125" style="11" customWidth="1"/>
    <col min="15635" max="15635" width="3.88671875" style="11" customWidth="1"/>
    <col min="15636" max="15637" width="8" style="11" customWidth="1"/>
    <col min="15638" max="15872" width="0" style="11" hidden="1"/>
    <col min="15873" max="15880" width="0" style="11" hidden="1" customWidth="1"/>
    <col min="15881" max="15890" width="9.33203125" style="11" customWidth="1"/>
    <col min="15891" max="15891" width="3.88671875" style="11" customWidth="1"/>
    <col min="15892" max="15893" width="8" style="11" customWidth="1"/>
    <col min="15894" max="16128" width="0" style="11" hidden="1"/>
    <col min="16129" max="16136" width="0" style="11" hidden="1" customWidth="1"/>
    <col min="16137" max="16146" width="9.33203125" style="11" customWidth="1"/>
    <col min="16147" max="16147" width="3.88671875" style="11" customWidth="1"/>
    <col min="16148" max="16149" width="8" style="11" customWidth="1"/>
    <col min="16150" max="16384" width="0" style="11" hidden="1"/>
  </cols>
  <sheetData>
    <row r="1" spans="1:19" ht="15" customHeight="1" x14ac:dyDescent="0.25">
      <c r="E1" s="8" t="s">
        <v>64</v>
      </c>
      <c r="F1" s="8" t="s">
        <v>65</v>
      </c>
      <c r="G1" s="8" t="s">
        <v>66</v>
      </c>
      <c r="N1" s="80"/>
      <c r="Q1" s="683" t="s">
        <v>67</v>
      </c>
      <c r="R1" s="684"/>
    </row>
    <row r="2" spans="1:19" ht="15.6" x14ac:dyDescent="0.3">
      <c r="A2" s="11" t="s">
        <v>68</v>
      </c>
      <c r="B2" s="81" t="s">
        <v>69</v>
      </c>
      <c r="C2" s="11" t="str">
        <f t="shared" ref="C2:C47" si="0">CONCATENATE(A2,"-",B2)</f>
        <v>Construção e Reforma de Edifícios-AC</v>
      </c>
      <c r="E2" s="82">
        <v>0.03</v>
      </c>
      <c r="F2" s="82">
        <v>0.04</v>
      </c>
      <c r="G2" s="82">
        <v>5.5E-2</v>
      </c>
      <c r="N2" s="83"/>
      <c r="Q2" s="685" t="s">
        <v>70</v>
      </c>
      <c r="R2" s="686"/>
    </row>
    <row r="3" spans="1:19" ht="13.2" x14ac:dyDescent="0.25">
      <c r="A3" s="11" t="str">
        <f>A2</f>
        <v>Construção e Reforma de Edifícios</v>
      </c>
      <c r="B3" s="81" t="s">
        <v>71</v>
      </c>
      <c r="C3" s="11" t="str">
        <f t="shared" si="0"/>
        <v>Construção e Reforma de Edifícios-SG</v>
      </c>
      <c r="E3" s="82">
        <v>8.0000000000000002E-3</v>
      </c>
      <c r="F3" s="82">
        <v>8.0000000000000002E-3</v>
      </c>
      <c r="G3" s="82">
        <v>0.01</v>
      </c>
    </row>
    <row r="4" spans="1:19" ht="13.2" x14ac:dyDescent="0.25">
      <c r="A4" s="11" t="str">
        <f>A3</f>
        <v>Construção e Reforma de Edifícios</v>
      </c>
      <c r="B4" s="81" t="s">
        <v>72</v>
      </c>
      <c r="C4" s="11" t="str">
        <f t="shared" si="0"/>
        <v>Construção e Reforma de Edifícios-R</v>
      </c>
      <c r="E4" s="82">
        <v>9.7000000000000003E-3</v>
      </c>
      <c r="F4" s="82">
        <v>1.2699999999999999E-2</v>
      </c>
      <c r="G4" s="82">
        <v>1.2699999999999999E-2</v>
      </c>
      <c r="I4" s="672" t="s">
        <v>73</v>
      </c>
      <c r="J4" s="674"/>
      <c r="K4" s="672" t="s">
        <v>74</v>
      </c>
      <c r="L4" s="673"/>
      <c r="M4" s="673"/>
      <c r="N4" s="673"/>
      <c r="O4" s="673"/>
      <c r="P4" s="673"/>
      <c r="Q4" s="673"/>
      <c r="R4" s="674"/>
    </row>
    <row r="5" spans="1:19" ht="12.75" customHeight="1" x14ac:dyDescent="0.35">
      <c r="A5" s="11" t="str">
        <f>A4</f>
        <v>Construção e Reforma de Edifícios</v>
      </c>
      <c r="B5" s="81" t="s">
        <v>75</v>
      </c>
      <c r="C5" s="11" t="str">
        <f t="shared" si="0"/>
        <v>Construção e Reforma de Edifícios-DF</v>
      </c>
      <c r="E5" s="82">
        <v>5.8999999999999999E-3</v>
      </c>
      <c r="F5" s="82">
        <v>1.23E-2</v>
      </c>
      <c r="G5" s="82">
        <v>1.3899999999999999E-2</v>
      </c>
      <c r="I5" s="687"/>
      <c r="J5" s="688"/>
      <c r="K5" s="675" t="s">
        <v>269</v>
      </c>
      <c r="L5" s="689"/>
      <c r="M5" s="689"/>
      <c r="N5" s="689"/>
      <c r="O5" s="689"/>
      <c r="P5" s="689"/>
      <c r="Q5" s="689"/>
      <c r="R5" s="690"/>
      <c r="S5" s="84"/>
    </row>
    <row r="6" spans="1:19" ht="6" customHeight="1" x14ac:dyDescent="0.25">
      <c r="A6" s="11" t="str">
        <f>A5</f>
        <v>Construção e Reforma de Edifícios</v>
      </c>
      <c r="B6" s="81" t="s">
        <v>60</v>
      </c>
      <c r="C6" s="11" t="str">
        <f t="shared" si="0"/>
        <v>Construção e Reforma de Edifícios-L</v>
      </c>
      <c r="E6" s="82">
        <v>6.1600000000000002E-2</v>
      </c>
      <c r="F6" s="82">
        <v>7.400000000000001E-2</v>
      </c>
      <c r="G6" s="82">
        <v>8.9600000000000013E-2</v>
      </c>
      <c r="I6" s="10"/>
      <c r="J6" s="10"/>
      <c r="K6" s="10"/>
      <c r="L6" s="10"/>
      <c r="M6" s="10"/>
      <c r="N6" s="10"/>
      <c r="O6" s="10"/>
      <c r="P6" s="10"/>
      <c r="Q6" s="10"/>
      <c r="R6" s="10"/>
    </row>
    <row r="7" spans="1:19" ht="13.5" customHeight="1" x14ac:dyDescent="0.25">
      <c r="A7" s="11" t="str">
        <f>A6</f>
        <v>Construção e Reforma de Edifícios</v>
      </c>
      <c r="B7" s="85" t="s">
        <v>76</v>
      </c>
      <c r="C7" s="11" t="str">
        <f t="shared" si="0"/>
        <v>Construção e Reforma de Edifícios-BDI PAD</v>
      </c>
      <c r="E7" s="82">
        <v>0.2034</v>
      </c>
      <c r="F7" s="82">
        <v>0.22120000000000001</v>
      </c>
      <c r="G7" s="82">
        <v>0.25</v>
      </c>
      <c r="I7" s="672" t="s">
        <v>77</v>
      </c>
      <c r="J7" s="673"/>
      <c r="K7" s="673"/>
      <c r="L7" s="673"/>
      <c r="M7" s="673"/>
      <c r="N7" s="673"/>
      <c r="O7" s="673"/>
      <c r="P7" s="673"/>
      <c r="Q7" s="673"/>
      <c r="R7" s="674"/>
    </row>
    <row r="8" spans="1:19" ht="24.75" customHeight="1" x14ac:dyDescent="0.25">
      <c r="A8" s="11" t="s">
        <v>78</v>
      </c>
      <c r="B8" s="81" t="s">
        <v>69</v>
      </c>
      <c r="C8" s="11" t="str">
        <f t="shared" si="0"/>
        <v>Construção de Praças Urbanas, Rodovias, Ferrovias e recapeamento e pavimentação de vias urbanas-AC</v>
      </c>
      <c r="E8" s="82">
        <v>3.7999999999999999E-2</v>
      </c>
      <c r="F8" s="82">
        <v>4.0099999999999997E-2</v>
      </c>
      <c r="G8" s="82">
        <v>4.6699999999999998E-2</v>
      </c>
      <c r="I8" s="675" t="s">
        <v>270</v>
      </c>
      <c r="J8" s="676"/>
      <c r="K8" s="676"/>
      <c r="L8" s="676"/>
      <c r="M8" s="676"/>
      <c r="N8" s="676"/>
      <c r="O8" s="676"/>
      <c r="P8" s="676"/>
      <c r="Q8" s="676"/>
      <c r="R8" s="677"/>
    </row>
    <row r="9" spans="1:19" ht="6" customHeight="1" x14ac:dyDescent="0.25">
      <c r="A9" s="11" t="s">
        <v>78</v>
      </c>
      <c r="B9" s="81" t="s">
        <v>71</v>
      </c>
      <c r="C9" s="11" t="str">
        <f t="shared" si="0"/>
        <v>Construção de Praças Urbanas, Rodovias, Ferrovias e recapeamento e pavimentação de vias urbanas-SG</v>
      </c>
      <c r="E9" s="82">
        <v>3.2000000000000002E-3</v>
      </c>
      <c r="F9" s="82">
        <v>4.0000000000000001E-3</v>
      </c>
      <c r="G9" s="82">
        <v>7.4000000000000003E-3</v>
      </c>
      <c r="I9" s="10"/>
      <c r="J9" s="10"/>
      <c r="K9" s="10"/>
      <c r="L9" s="10"/>
      <c r="M9" s="10"/>
      <c r="N9" s="10"/>
      <c r="O9" s="10"/>
      <c r="P9" s="10"/>
      <c r="Q9" s="10"/>
      <c r="R9" s="10"/>
    </row>
    <row r="10" spans="1:19" ht="13.2" x14ac:dyDescent="0.25">
      <c r="A10" s="11" t="s">
        <v>78</v>
      </c>
      <c r="B10" s="81" t="s">
        <v>72</v>
      </c>
      <c r="C10" s="11" t="str">
        <f t="shared" si="0"/>
        <v>Construção de Praças Urbanas, Rodovias, Ferrovias e recapeamento e pavimentação de vias urbanas-R</v>
      </c>
      <c r="E10" s="82">
        <v>5.0000000000000001E-3</v>
      </c>
      <c r="F10" s="82">
        <v>5.6000000000000008E-3</v>
      </c>
      <c r="G10" s="82">
        <v>9.7000000000000003E-3</v>
      </c>
      <c r="I10" s="672" t="s">
        <v>79</v>
      </c>
      <c r="J10" s="673"/>
      <c r="K10" s="673"/>
      <c r="L10" s="673"/>
      <c r="M10" s="673"/>
      <c r="N10" s="673"/>
      <c r="O10" s="673"/>
      <c r="P10" s="673"/>
      <c r="Q10" s="672" t="s">
        <v>80</v>
      </c>
      <c r="R10" s="674"/>
    </row>
    <row r="11" spans="1:19" ht="13.2" x14ac:dyDescent="0.25">
      <c r="A11" s="11" t="s">
        <v>78</v>
      </c>
      <c r="B11" s="81" t="s">
        <v>75</v>
      </c>
      <c r="C11" s="11" t="str">
        <f t="shared" si="0"/>
        <v>Construção de Praças Urbanas, Rodovias, Ferrovias e recapeamento e pavimentação de vias urbanas-DF</v>
      </c>
      <c r="E11" s="82">
        <v>1.0200000000000001E-2</v>
      </c>
      <c r="F11" s="82">
        <v>1.11E-2</v>
      </c>
      <c r="G11" s="82">
        <v>1.21E-2</v>
      </c>
      <c r="I11" s="678" t="s">
        <v>68</v>
      </c>
      <c r="J11" s="679"/>
      <c r="K11" s="679"/>
      <c r="L11" s="679"/>
      <c r="M11" s="679"/>
      <c r="N11" s="679"/>
      <c r="O11" s="679"/>
      <c r="P11" s="680"/>
      <c r="Q11" s="681" t="s">
        <v>81</v>
      </c>
      <c r="R11" s="682"/>
    </row>
    <row r="12" spans="1:19" ht="13.2" x14ac:dyDescent="0.25">
      <c r="A12" s="11" t="s">
        <v>78</v>
      </c>
      <c r="B12" s="81" t="s">
        <v>60</v>
      </c>
      <c r="C12" s="11" t="str">
        <f t="shared" si="0"/>
        <v>Construção de Praças Urbanas, Rodovias, Ferrovias e recapeamento e pavimentação de vias urbanas-L</v>
      </c>
      <c r="E12" s="82">
        <v>6.6400000000000001E-2</v>
      </c>
      <c r="F12" s="82">
        <v>7.2999999999999995E-2</v>
      </c>
      <c r="G12" s="82">
        <v>8.6899999999999991E-2</v>
      </c>
    </row>
    <row r="13" spans="1:19" ht="15" customHeight="1" x14ac:dyDescent="0.25">
      <c r="A13" s="11" t="s">
        <v>78</v>
      </c>
      <c r="B13" s="85" t="s">
        <v>76</v>
      </c>
      <c r="C13" s="11" t="str">
        <f t="shared" si="0"/>
        <v>Construção de Praças Urbanas, Rodovias, Ferrovias e recapeamento e pavimentação de vias urbanas-BDI PAD</v>
      </c>
      <c r="E13" s="82">
        <v>0.19600000000000001</v>
      </c>
      <c r="F13" s="82">
        <v>0.2097</v>
      </c>
      <c r="G13" s="82">
        <v>0.24230000000000002</v>
      </c>
      <c r="I13" s="666" t="s">
        <v>82</v>
      </c>
      <c r="J13" s="666"/>
      <c r="K13" s="666"/>
      <c r="L13" s="666"/>
      <c r="M13" s="666"/>
      <c r="N13" s="666"/>
      <c r="O13" s="666"/>
      <c r="P13" s="666"/>
      <c r="Q13" s="667">
        <v>0.6</v>
      </c>
      <c r="R13" s="667"/>
    </row>
    <row r="14" spans="1:19" ht="15" customHeight="1" x14ac:dyDescent="0.25">
      <c r="A14" s="11" t="s">
        <v>83</v>
      </c>
      <c r="B14" s="81" t="s">
        <v>69</v>
      </c>
      <c r="C14" s="11" t="str">
        <f t="shared" si="0"/>
        <v>Construção de Redes de Abastecimento de Água, Coleta de Esgoto-AC</v>
      </c>
      <c r="E14" s="82">
        <v>3.4300000000000004E-2</v>
      </c>
      <c r="F14" s="82">
        <v>4.9299999999999997E-2</v>
      </c>
      <c r="G14" s="82">
        <v>6.7099999999999993E-2</v>
      </c>
      <c r="I14" s="668" t="s">
        <v>84</v>
      </c>
      <c r="J14" s="668"/>
      <c r="K14" s="668"/>
      <c r="L14" s="668"/>
      <c r="M14" s="668"/>
      <c r="N14" s="668"/>
      <c r="O14" s="668"/>
      <c r="P14" s="668"/>
      <c r="Q14" s="667">
        <v>0.05</v>
      </c>
      <c r="R14" s="667"/>
    </row>
    <row r="15" spans="1:19" ht="13.2" x14ac:dyDescent="0.25">
      <c r="A15" s="11" t="str">
        <f>A14</f>
        <v>Construção de Redes de Abastecimento de Água, Coleta de Esgoto</v>
      </c>
      <c r="B15" s="81" t="s">
        <v>71</v>
      </c>
      <c r="C15" s="11" t="str">
        <f t="shared" si="0"/>
        <v>Construção de Redes de Abastecimento de Água, Coleta de Esgoto-SG</v>
      </c>
      <c r="E15" s="82">
        <v>2.8000000000000004E-3</v>
      </c>
      <c r="F15" s="82">
        <v>4.8999999999999998E-3</v>
      </c>
      <c r="G15" s="82">
        <v>7.4999999999999997E-3</v>
      </c>
    </row>
    <row r="16" spans="1:19" ht="13.8" x14ac:dyDescent="0.25">
      <c r="B16" s="81"/>
      <c r="E16" s="82"/>
      <c r="F16" s="82"/>
      <c r="G16" s="82"/>
      <c r="I16" s="669" t="s">
        <v>85</v>
      </c>
      <c r="J16" s="669"/>
      <c r="K16" s="669"/>
      <c r="L16" s="669"/>
      <c r="M16" s="669" t="s">
        <v>86</v>
      </c>
      <c r="N16" s="670" t="s">
        <v>87</v>
      </c>
      <c r="O16" s="670" t="s">
        <v>88</v>
      </c>
      <c r="P16" s="671" t="s">
        <v>89</v>
      </c>
      <c r="Q16" s="671"/>
      <c r="R16" s="671"/>
    </row>
    <row r="17" spans="1:18" ht="13.8" x14ac:dyDescent="0.25">
      <c r="A17" s="11" t="str">
        <f>A15</f>
        <v>Construção de Redes de Abastecimento de Água, Coleta de Esgoto</v>
      </c>
      <c r="B17" s="81" t="s">
        <v>72</v>
      </c>
      <c r="C17" s="11" t="str">
        <f t="shared" si="0"/>
        <v>Construção de Redes de Abastecimento de Água, Coleta de Esgoto-R</v>
      </c>
      <c r="E17" s="82">
        <v>0.01</v>
      </c>
      <c r="F17" s="82">
        <v>1.3899999999999999E-2</v>
      </c>
      <c r="G17" s="82">
        <v>1.7399999999999999E-2</v>
      </c>
      <c r="I17" s="669"/>
      <c r="J17" s="669"/>
      <c r="K17" s="669"/>
      <c r="L17" s="669"/>
      <c r="M17" s="669"/>
      <c r="N17" s="670"/>
      <c r="O17" s="670"/>
      <c r="P17" s="86" t="s">
        <v>28</v>
      </c>
      <c r="Q17" s="86" t="s">
        <v>26</v>
      </c>
      <c r="R17" s="87" t="s">
        <v>27</v>
      </c>
    </row>
    <row r="18" spans="1:18" ht="30.75" customHeight="1" x14ac:dyDescent="0.25">
      <c r="A18" s="11" t="str">
        <f>A17</f>
        <v>Construção de Redes de Abastecimento de Água, Coleta de Esgoto</v>
      </c>
      <c r="B18" s="81" t="s">
        <v>75</v>
      </c>
      <c r="C18" s="11" t="str">
        <f t="shared" si="0"/>
        <v>Construção de Redes de Abastecimento de Água, Coleta de Esgoto-DF</v>
      </c>
      <c r="E18" s="82">
        <v>9.3999999999999986E-3</v>
      </c>
      <c r="F18" s="82">
        <v>9.8999999999999991E-3</v>
      </c>
      <c r="G18" s="82">
        <v>1.1699999999999999E-2</v>
      </c>
      <c r="I18" s="663" t="str">
        <f>IF($I$11=$A$56,"Encargos Sociais incidentes sobre a mão de obra","Administração Central")</f>
        <v>Administração Central</v>
      </c>
      <c r="J18" s="663"/>
      <c r="K18" s="663"/>
      <c r="L18" s="663"/>
      <c r="M18" s="88" t="str">
        <f>IF($I$11=$A$56,"K1","AC")</f>
        <v>AC</v>
      </c>
      <c r="N18" s="89">
        <v>3.5000000000000003E-2</v>
      </c>
      <c r="O18" s="90" t="s">
        <v>90</v>
      </c>
      <c r="P18" s="91">
        <f>VLOOKUP(CONCATENATE(I$11,"-",M18),$C$2:$G$47,3,FALSE)</f>
        <v>0.03</v>
      </c>
      <c r="Q18" s="91">
        <f>VLOOKUP(CONCATENATE(I$11,"-",M18),$C$2:$G$47,4,FALSE)</f>
        <v>0.04</v>
      </c>
      <c r="R18" s="91">
        <f>VLOOKUP(CONCATENATE(I$11,"-",M18),$C$2:$G$47,5,FALSE)</f>
        <v>5.5E-2</v>
      </c>
    </row>
    <row r="19" spans="1:18" ht="30.75" customHeight="1" x14ac:dyDescent="0.25">
      <c r="A19" s="11" t="str">
        <f>A18</f>
        <v>Construção de Redes de Abastecimento de Água, Coleta de Esgoto</v>
      </c>
      <c r="B19" s="81" t="s">
        <v>60</v>
      </c>
      <c r="C19" s="11" t="str">
        <f t="shared" si="0"/>
        <v>Construção de Redes de Abastecimento de Água, Coleta de Esgoto-L</v>
      </c>
      <c r="E19" s="82">
        <v>6.7400000000000002E-2</v>
      </c>
      <c r="F19" s="82">
        <v>8.0399999999999985E-2</v>
      </c>
      <c r="G19" s="82">
        <v>9.4E-2</v>
      </c>
      <c r="I19" s="663" t="str">
        <f>IF($I$11=$A$56,"Administração Central da empresa ou consultoria - overhead","Seguro e Garantia")</f>
        <v>Seguro e Garantia</v>
      </c>
      <c r="J19" s="663"/>
      <c r="K19" s="663"/>
      <c r="L19" s="663"/>
      <c r="M19" s="88" t="str">
        <f>IF($I$11=$A$56,"K2","SG")</f>
        <v>SG</v>
      </c>
      <c r="N19" s="89">
        <v>8.9999999999999993E-3</v>
      </c>
      <c r="O19" s="90" t="s">
        <v>90</v>
      </c>
      <c r="P19" s="91">
        <f>VLOOKUP(CONCATENATE(I$11,"-",M19),$C$2:$G$47,3,FALSE)</f>
        <v>8.0000000000000002E-3</v>
      </c>
      <c r="Q19" s="91">
        <f>VLOOKUP(CONCATENATE(I$11,"-",M19),$C$2:$G$47,4,FALSE)</f>
        <v>8.0000000000000002E-3</v>
      </c>
      <c r="R19" s="91">
        <f>VLOOKUP(CONCATENATE(I$11,"-",M19),$C$2:$G$47,5,FALSE)</f>
        <v>0.01</v>
      </c>
    </row>
    <row r="20" spans="1:18" ht="30.75" customHeight="1" x14ac:dyDescent="0.25">
      <c r="A20" s="11" t="str">
        <f>A19</f>
        <v>Construção de Redes de Abastecimento de Água, Coleta de Esgoto</v>
      </c>
      <c r="B20" s="85" t="s">
        <v>76</v>
      </c>
      <c r="C20" s="11" t="str">
        <f t="shared" si="0"/>
        <v>Construção de Redes de Abastecimento de Água, Coleta de Esgoto-BDI PAD</v>
      </c>
      <c r="E20" s="82">
        <v>0.20760000000000001</v>
      </c>
      <c r="F20" s="82">
        <v>0.24179999999999999</v>
      </c>
      <c r="G20" s="82">
        <v>0.26440000000000002</v>
      </c>
      <c r="I20" s="663" t="str">
        <f>IF($I$11=$A$56,"","Risco")</f>
        <v>Risco</v>
      </c>
      <c r="J20" s="663"/>
      <c r="K20" s="663"/>
      <c r="L20" s="663"/>
      <c r="M20" s="88" t="str">
        <f>IF($I$11=$A$56,"","R")</f>
        <v>R</v>
      </c>
      <c r="N20" s="89">
        <v>1.2E-2</v>
      </c>
      <c r="O20" s="90" t="s">
        <v>90</v>
      </c>
      <c r="P20" s="91">
        <f>VLOOKUP(CONCATENATE(I$11,"-",M20),$C$2:$G$47,3,FALSE)</f>
        <v>9.7000000000000003E-3</v>
      </c>
      <c r="Q20" s="91">
        <f>VLOOKUP(CONCATENATE(I$11,"-",M20),$C$2:$G$47,4,FALSE)</f>
        <v>1.2699999999999999E-2</v>
      </c>
      <c r="R20" s="91">
        <f>VLOOKUP(CONCATENATE(I$11,"-",M20),$C$2:$G$47,5,FALSE)</f>
        <v>1.2699999999999999E-2</v>
      </c>
    </row>
    <row r="21" spans="1:18" ht="30.75" customHeight="1" x14ac:dyDescent="0.25">
      <c r="A21" s="11" t="s">
        <v>30</v>
      </c>
      <c r="B21" s="81" t="s">
        <v>69</v>
      </c>
      <c r="C21" s="11" t="str">
        <f t="shared" si="0"/>
        <v>Construção e Manutenção de Estações e Redes de Distribuição de Energia Elétrica-AC</v>
      </c>
      <c r="E21" s="82">
        <v>5.2900000000000003E-2</v>
      </c>
      <c r="F21" s="82">
        <v>5.9200000000000003E-2</v>
      </c>
      <c r="G21" s="82">
        <v>7.9299999999999995E-2</v>
      </c>
      <c r="I21" s="663" t="str">
        <f>IF($I$11=$A$56,"","Despesas Financeiras")</f>
        <v>Despesas Financeiras</v>
      </c>
      <c r="J21" s="663"/>
      <c r="K21" s="663"/>
      <c r="L21" s="663"/>
      <c r="M21" s="88" t="str">
        <f>IF($I$11=$A$56,"","DF")</f>
        <v>DF</v>
      </c>
      <c r="N21" s="89">
        <v>0.01</v>
      </c>
      <c r="O21" s="90" t="s">
        <v>90</v>
      </c>
      <c r="P21" s="91">
        <f>VLOOKUP(CONCATENATE(I$11,"-",M21),$C$2:$G$47,3,FALSE)</f>
        <v>5.8999999999999999E-3</v>
      </c>
      <c r="Q21" s="91">
        <f>VLOOKUP(CONCATENATE(I$11,"-",M21),$C$2:$G$47,4,FALSE)</f>
        <v>1.23E-2</v>
      </c>
      <c r="R21" s="91">
        <f>VLOOKUP(CONCATENATE(I$11,"-",M21),$C$2:$G$47,5,FALSE)</f>
        <v>1.3899999999999999E-2</v>
      </c>
    </row>
    <row r="22" spans="1:18" ht="30.75" customHeight="1" x14ac:dyDescent="0.25">
      <c r="A22" s="11" t="str">
        <f>A21</f>
        <v>Construção e Manutenção de Estações e Redes de Distribuição de Energia Elétrica</v>
      </c>
      <c r="B22" s="81" t="s">
        <v>71</v>
      </c>
      <c r="C22" s="11" t="str">
        <f t="shared" si="0"/>
        <v>Construção e Manutenção de Estações e Redes de Distribuição de Energia Elétrica-SG</v>
      </c>
      <c r="E22" s="82">
        <v>2.5000000000000001E-3</v>
      </c>
      <c r="F22" s="82">
        <v>5.1000000000000004E-3</v>
      </c>
      <c r="G22" s="82">
        <v>5.6000000000000008E-3</v>
      </c>
      <c r="I22" s="663" t="str">
        <f>IF($I$11=$A$56,"Margem bruta da empresa de consultoria","Lucro")</f>
        <v>Lucro</v>
      </c>
      <c r="J22" s="663"/>
      <c r="K22" s="663"/>
      <c r="L22" s="663"/>
      <c r="M22" s="88" t="str">
        <f>IF($I$11=$A$56,"K3","L")</f>
        <v>L</v>
      </c>
      <c r="N22" s="89">
        <v>7.2999999999999995E-2</v>
      </c>
      <c r="O22" s="90" t="s">
        <v>90</v>
      </c>
      <c r="P22" s="91">
        <f>VLOOKUP(CONCATENATE(I$11,"-",M22),$C$2:$G$47,3,FALSE)</f>
        <v>6.1600000000000002E-2</v>
      </c>
      <c r="Q22" s="91">
        <f>VLOOKUP(CONCATENATE(I$11,"-",M22),$C$2:$G$47,4,FALSE)</f>
        <v>7.400000000000001E-2</v>
      </c>
      <c r="R22" s="91">
        <f>VLOOKUP(CONCATENATE(I$11,"-",M22),$C$2:$G$47,5,FALSE)</f>
        <v>8.9600000000000013E-2</v>
      </c>
    </row>
    <row r="23" spans="1:18" ht="30.75" customHeight="1" x14ac:dyDescent="0.25">
      <c r="A23" s="11" t="str">
        <f>A22</f>
        <v>Construção e Manutenção de Estações e Redes de Distribuição de Energia Elétrica</v>
      </c>
      <c r="B23" s="81" t="s">
        <v>72</v>
      </c>
      <c r="C23" s="11" t="str">
        <f t="shared" si="0"/>
        <v>Construção e Manutenção de Estações e Redes de Distribuição de Energia Elétrica-R</v>
      </c>
      <c r="E23" s="82">
        <v>0.01</v>
      </c>
      <c r="F23" s="82">
        <v>1.4800000000000001E-2</v>
      </c>
      <c r="G23" s="82">
        <v>1.9699999999999999E-2</v>
      </c>
      <c r="I23" s="664" t="s">
        <v>91</v>
      </c>
      <c r="J23" s="664"/>
      <c r="K23" s="664"/>
      <c r="L23" s="664"/>
      <c r="M23" s="88" t="s">
        <v>92</v>
      </c>
      <c r="N23" s="89">
        <v>3.6499999999999998E-2</v>
      </c>
      <c r="O23" s="90" t="s">
        <v>90</v>
      </c>
      <c r="P23" s="91">
        <v>3.6499999999999998E-2</v>
      </c>
      <c r="Q23" s="91">
        <v>3.6499999999999998E-2</v>
      </c>
      <c r="R23" s="91">
        <v>3.6499999999999998E-2</v>
      </c>
    </row>
    <row r="24" spans="1:18" ht="30.75" customHeight="1" x14ac:dyDescent="0.25">
      <c r="A24" s="11" t="str">
        <f>A23</f>
        <v>Construção e Manutenção de Estações e Redes de Distribuição de Energia Elétrica</v>
      </c>
      <c r="B24" s="81" t="s">
        <v>75</v>
      </c>
      <c r="C24" s="11" t="str">
        <f t="shared" si="0"/>
        <v>Construção e Manutenção de Estações e Redes de Distribuição de Energia Elétrica-DF</v>
      </c>
      <c r="E24" s="82">
        <v>1.01E-2</v>
      </c>
      <c r="F24" s="82">
        <v>1.0700000000000001E-2</v>
      </c>
      <c r="G24" s="82">
        <v>1.11E-2</v>
      </c>
      <c r="I24" s="663" t="s">
        <v>93</v>
      </c>
      <c r="J24" s="663"/>
      <c r="K24" s="663"/>
      <c r="L24" s="663"/>
      <c r="M24" s="88" t="s">
        <v>94</v>
      </c>
      <c r="N24" s="91">
        <f>IF(I11&lt;&gt;A55,Q14*Q13,0)</f>
        <v>0.03</v>
      </c>
      <c r="O24" s="90" t="s">
        <v>90</v>
      </c>
      <c r="P24" s="91">
        <v>0</v>
      </c>
      <c r="Q24" s="91">
        <v>2.5000000000000001E-2</v>
      </c>
      <c r="R24" s="91">
        <v>0.05</v>
      </c>
    </row>
    <row r="25" spans="1:18" ht="30.75" customHeight="1" x14ac:dyDescent="0.25">
      <c r="A25" s="11" t="str">
        <f>A24</f>
        <v>Construção e Manutenção de Estações e Redes de Distribuição de Energia Elétrica</v>
      </c>
      <c r="B25" s="81" t="s">
        <v>60</v>
      </c>
      <c r="C25" s="11" t="str">
        <f t="shared" si="0"/>
        <v>Construção e Manutenção de Estações e Redes de Distribuição de Energia Elétrica-L</v>
      </c>
      <c r="E25" s="82">
        <v>0.08</v>
      </c>
      <c r="F25" s="82">
        <v>8.3100000000000007E-2</v>
      </c>
      <c r="G25" s="82">
        <v>9.5100000000000004E-2</v>
      </c>
      <c r="I25" s="663" t="s">
        <v>95</v>
      </c>
      <c r="J25" s="663"/>
      <c r="K25" s="663"/>
      <c r="L25" s="663"/>
      <c r="M25" s="88" t="s">
        <v>96</v>
      </c>
      <c r="N25" s="91">
        <f>IF(Q11="Sim",4.5%,0%)</f>
        <v>4.4999999999999998E-2</v>
      </c>
      <c r="O25" s="90" t="str">
        <f>IF(AND(N25&gt;=P25, N25&lt;=R25), "OK", "Não OK")</f>
        <v>OK</v>
      </c>
      <c r="P25" s="92">
        <v>0</v>
      </c>
      <c r="Q25" s="92">
        <v>4.4999999999999998E-2</v>
      </c>
      <c r="R25" s="92">
        <v>4.4999999999999998E-2</v>
      </c>
    </row>
    <row r="26" spans="1:18" ht="30.75" customHeight="1" x14ac:dyDescent="0.25">
      <c r="A26" s="11" t="str">
        <f>A25</f>
        <v>Construção e Manutenção de Estações e Redes de Distribuição de Energia Elétrica</v>
      </c>
      <c r="B26" s="85" t="s">
        <v>76</v>
      </c>
      <c r="C26" s="11" t="str">
        <f t="shared" si="0"/>
        <v>Construção e Manutenção de Estações e Redes de Distribuição de Energia Elétrica-BDI PAD</v>
      </c>
      <c r="E26" s="82">
        <v>0.24</v>
      </c>
      <c r="F26" s="82">
        <v>0.25840000000000002</v>
      </c>
      <c r="G26" s="82">
        <v>0.27860000000000001</v>
      </c>
      <c r="I26" s="663" t="s">
        <v>97</v>
      </c>
      <c r="J26" s="663"/>
      <c r="K26" s="663"/>
      <c r="L26" s="663"/>
      <c r="M26" s="93" t="s">
        <v>76</v>
      </c>
      <c r="N26" s="91">
        <f>ROUND((((1+N18+N19+N20)*(1+N21)*(1+N22)/(1-(N23+N24)))-1),4)</f>
        <v>0.22589999999999999</v>
      </c>
      <c r="O26" s="90" t="str">
        <f>IF(OR($I$11=$A$56,AND(N26&gt;=P26, N26&lt;=R26)), "OK", "NÃO OK")</f>
        <v>OK</v>
      </c>
      <c r="P26" s="91">
        <f>VLOOKUP(CONCATENATE($I$11,"-",$M26),$C$2:$G$47,3,FALSE)</f>
        <v>0.2034</v>
      </c>
      <c r="Q26" s="91">
        <f>VLOOKUP(CONCATENATE($I$11,"-",$M26),$C$2:$G$47,4,FALSE)</f>
        <v>0.22120000000000001</v>
      </c>
      <c r="R26" s="91">
        <f>VLOOKUP(CONCATENATE($I$11,"-",$M26),$C$2:$G$47,5,FALSE)</f>
        <v>0.25</v>
      </c>
    </row>
    <row r="27" spans="1:18" ht="30" customHeight="1" x14ac:dyDescent="0.25">
      <c r="A27" s="11" t="s">
        <v>98</v>
      </c>
      <c r="B27" s="81" t="s">
        <v>69</v>
      </c>
      <c r="C27" s="11" t="str">
        <f t="shared" si="0"/>
        <v>Obras Portuárias, Marítimas e Fluviais-AC</v>
      </c>
      <c r="E27" s="82">
        <v>0.04</v>
      </c>
      <c r="F27" s="82">
        <v>5.5199999999999999E-2</v>
      </c>
      <c r="G27" s="82">
        <v>7.85E-2</v>
      </c>
      <c r="I27" s="665" t="s">
        <v>99</v>
      </c>
      <c r="J27" s="665"/>
      <c r="K27" s="665"/>
      <c r="L27" s="665"/>
      <c r="M27" s="94" t="s">
        <v>100</v>
      </c>
      <c r="N27" s="95">
        <f>ROUND((((1+N18+N19+N20)*(1+N21)*(1+N22)/(1-(N23+N24+N25)))-1),4)</f>
        <v>0.28799999999999998</v>
      </c>
      <c r="O27" s="96" t="str">
        <f>IF(Q11&lt;&gt;"Sim","",IF(COUNTIF($O$18:$O$26,"NÃO OK")&gt;0,"NÃO OK","OK"))</f>
        <v>OK</v>
      </c>
      <c r="P27" s="661"/>
      <c r="Q27" s="661"/>
      <c r="R27" s="661"/>
    </row>
    <row r="28" spans="1:18" ht="13.2" x14ac:dyDescent="0.25">
      <c r="A28" s="11" t="str">
        <f>A27</f>
        <v>Obras Portuárias, Marítimas e Fluviais</v>
      </c>
      <c r="B28" s="81" t="s">
        <v>71</v>
      </c>
      <c r="C28" s="11" t="str">
        <f t="shared" si="0"/>
        <v>Obras Portuárias, Marítimas e Fluviais-SG</v>
      </c>
      <c r="E28" s="82">
        <v>8.1000000000000013E-3</v>
      </c>
      <c r="F28" s="82">
        <v>1.2199999999999999E-2</v>
      </c>
      <c r="G28" s="82">
        <v>1.9900000000000001E-2</v>
      </c>
    </row>
    <row r="29" spans="1:18" ht="27.75" customHeight="1" x14ac:dyDescent="0.25">
      <c r="A29" s="11" t="str">
        <f>A28</f>
        <v>Obras Portuárias, Marítimas e Fluviais</v>
      </c>
      <c r="B29" s="81" t="s">
        <v>72</v>
      </c>
      <c r="C29" s="11" t="str">
        <f t="shared" si="0"/>
        <v>Obras Portuárias, Marítimas e Fluviais-R</v>
      </c>
      <c r="E29" s="82">
        <v>1.46E-2</v>
      </c>
      <c r="F29" s="82">
        <v>2.3199999999999998E-2</v>
      </c>
      <c r="G29" s="82">
        <v>3.1600000000000003E-2</v>
      </c>
      <c r="I29" s="662" t="s">
        <v>101</v>
      </c>
      <c r="J29" s="662"/>
      <c r="K29" s="662"/>
      <c r="L29" s="662"/>
      <c r="M29" s="662"/>
      <c r="N29" s="662"/>
      <c r="O29" s="662"/>
      <c r="P29" s="662"/>
      <c r="Q29" s="662"/>
      <c r="R29" s="662"/>
    </row>
    <row r="30" spans="1:18" ht="27.75" customHeight="1" x14ac:dyDescent="0.3">
      <c r="B30" s="81"/>
      <c r="E30" s="82"/>
      <c r="F30" s="82"/>
      <c r="G30" s="82"/>
      <c r="I30" s="97"/>
      <c r="J30" s="97"/>
      <c r="K30" s="97"/>
      <c r="L30" s="655" t="str">
        <f>IF(Q11="Sim","BDI.DES =","BDI.PAD =")</f>
        <v>BDI.DES =</v>
      </c>
      <c r="M30" s="656" t="str">
        <f>IF($I$11=$A$56,"(1+K1+K2)*(1+K3)","(1+AC + S + R + G)*(1 + DF)*(1+L)")</f>
        <v>(1+AC + S + R + G)*(1 + DF)*(1+L)</v>
      </c>
      <c r="N30" s="656"/>
      <c r="O30" s="656"/>
      <c r="P30" s="657" t="s">
        <v>102</v>
      </c>
      <c r="Q30" s="97"/>
      <c r="R30" s="97"/>
    </row>
    <row r="31" spans="1:18" ht="27.75" customHeight="1" x14ac:dyDescent="0.25">
      <c r="B31" s="81"/>
      <c r="E31" s="82"/>
      <c r="F31" s="82"/>
      <c r="G31" s="82"/>
      <c r="I31" s="97"/>
      <c r="J31" s="97"/>
      <c r="K31" s="97"/>
      <c r="L31" s="655"/>
      <c r="M31" s="659" t="str">
        <f>IF(Q11="Sim","(1-CP-ISS-CRPB)","(1-CP-ISS)")</f>
        <v>(1-CP-ISS-CRPB)</v>
      </c>
      <c r="N31" s="659"/>
      <c r="O31" s="659"/>
      <c r="P31" s="658"/>
      <c r="Q31" s="97"/>
      <c r="R31" s="97"/>
    </row>
    <row r="32" spans="1:18" ht="20.100000000000001" customHeight="1" x14ac:dyDescent="0.25">
      <c r="A32" s="11" t="str">
        <f>A29</f>
        <v>Obras Portuárias, Marítimas e Fluviais</v>
      </c>
      <c r="B32" s="81" t="s">
        <v>75</v>
      </c>
      <c r="C32" s="11" t="str">
        <f t="shared" si="0"/>
        <v>Obras Portuárias, Marítimas e Fluviais-DF</v>
      </c>
      <c r="E32" s="82">
        <v>9.3999999999999986E-3</v>
      </c>
      <c r="F32" s="82">
        <v>1.0200000000000001E-2</v>
      </c>
      <c r="G32" s="82">
        <v>1.3300000000000001E-2</v>
      </c>
      <c r="I32" s="98"/>
      <c r="J32" s="98"/>
      <c r="K32" s="98"/>
      <c r="L32" s="98"/>
      <c r="M32" s="98"/>
      <c r="N32" s="98"/>
      <c r="O32" s="98"/>
      <c r="P32" s="98"/>
      <c r="Q32" s="98"/>
      <c r="R32" s="98"/>
    </row>
    <row r="33" spans="1:18" ht="50.1" customHeight="1" x14ac:dyDescent="0.25">
      <c r="A33" s="11" t="str">
        <f>A32</f>
        <v>Obras Portuárias, Marítimas e Fluviais</v>
      </c>
      <c r="B33" s="81" t="s">
        <v>60</v>
      </c>
      <c r="C33" s="11" t="str">
        <f t="shared" si="0"/>
        <v>Obras Portuárias, Marítimas e Fluviais-L</v>
      </c>
      <c r="E33" s="82">
        <v>7.1399999999999991E-2</v>
      </c>
      <c r="F33" s="82">
        <v>8.4000000000000005E-2</v>
      </c>
      <c r="G33" s="82">
        <v>0.1043</v>
      </c>
      <c r="I33" s="660" t="str">
        <f>CONCATENATE("Declaro para os devidos fins que, conforme legislação tributária municipal, a base de cálculo para ",I11,", é de ",Q13*100,"%, com a respectiva alíquota de ",Q14*100,"%.")</f>
        <v>Declaro para os devidos fins que, conforme legislação tributária municipal, a base de cálculo para Construção e Reforma de Edifícios, é de 60%, com a respectiva alíquota de 5%.</v>
      </c>
      <c r="J33" s="660"/>
      <c r="K33" s="660"/>
      <c r="L33" s="660"/>
      <c r="M33" s="660"/>
      <c r="N33" s="660"/>
      <c r="O33" s="660"/>
      <c r="P33" s="660"/>
      <c r="Q33" s="660"/>
      <c r="R33" s="660"/>
    </row>
    <row r="34" spans="1:18" ht="22.5" customHeight="1" x14ac:dyDescent="0.25">
      <c r="A34" s="11" t="str">
        <f>A33</f>
        <v>Obras Portuárias, Marítimas e Fluviais</v>
      </c>
      <c r="B34" s="85" t="s">
        <v>76</v>
      </c>
      <c r="C34" s="11" t="str">
        <f t="shared" si="0"/>
        <v>Obras Portuárias, Marítimas e Fluviais-BDI PAD</v>
      </c>
      <c r="E34" s="82">
        <v>0.22800000000000001</v>
      </c>
      <c r="F34" s="82">
        <v>0.27479999999999999</v>
      </c>
      <c r="G34" s="82">
        <v>0.3095</v>
      </c>
    </row>
    <row r="35" spans="1:18" ht="13.2" x14ac:dyDescent="0.25">
      <c r="B35" s="85"/>
      <c r="E35" s="82"/>
      <c r="F35" s="82"/>
      <c r="G35" s="82"/>
    </row>
    <row r="36" spans="1:18" ht="13.2" x14ac:dyDescent="0.25">
      <c r="A36" s="11" t="s">
        <v>29</v>
      </c>
      <c r="B36" s="81" t="s">
        <v>69</v>
      </c>
      <c r="C36" s="11" t="str">
        <f t="shared" si="0"/>
        <v>Fornecimento de Materiais e Equipamentos-AC</v>
      </c>
      <c r="E36" s="82">
        <v>1.4999999999999999E-2</v>
      </c>
      <c r="F36" s="82">
        <v>3.4500000000000003E-2</v>
      </c>
      <c r="G36" s="82">
        <v>4.4900000000000002E-2</v>
      </c>
      <c r="I36" s="654" t="s">
        <v>103</v>
      </c>
      <c r="J36" s="654"/>
      <c r="K36" s="654"/>
      <c r="L36" s="654"/>
      <c r="P36" s="99" t="s">
        <v>104</v>
      </c>
    </row>
    <row r="37" spans="1:18" ht="13.2" x14ac:dyDescent="0.25">
      <c r="A37" s="11" t="str">
        <f>A36</f>
        <v>Fornecimento de Materiais e Equipamentos</v>
      </c>
      <c r="B37" s="81" t="s">
        <v>71</v>
      </c>
      <c r="C37" s="11" t="str">
        <f t="shared" si="0"/>
        <v>Fornecimento de Materiais e Equipamentos-SG</v>
      </c>
      <c r="E37" s="82">
        <v>3.0000000000000001E-3</v>
      </c>
      <c r="F37" s="82">
        <v>4.7999999999999996E-3</v>
      </c>
      <c r="G37" s="82">
        <v>8.199999999999999E-3</v>
      </c>
      <c r="I37" s="653" t="s">
        <v>301</v>
      </c>
      <c r="J37" s="653"/>
      <c r="K37" s="653"/>
      <c r="L37" s="653"/>
      <c r="N37" s="100"/>
      <c r="P37" s="652" t="s">
        <v>369</v>
      </c>
      <c r="Q37" s="652"/>
      <c r="R37" s="652"/>
    </row>
    <row r="38" spans="1:18" ht="13.2" x14ac:dyDescent="0.25">
      <c r="A38" s="11" t="str">
        <f>A37</f>
        <v>Fornecimento de Materiais e Equipamentos</v>
      </c>
      <c r="B38" s="81" t="s">
        <v>72</v>
      </c>
      <c r="C38" s="11" t="str">
        <f t="shared" si="0"/>
        <v>Fornecimento de Materiais e Equipamentos-R</v>
      </c>
      <c r="E38" s="82">
        <v>5.6000000000000008E-3</v>
      </c>
      <c r="F38" s="82">
        <v>8.5000000000000006E-3</v>
      </c>
      <c r="G38" s="82">
        <v>8.8999999999999999E-3</v>
      </c>
    </row>
    <row r="39" spans="1:18" ht="31.5" customHeight="1" x14ac:dyDescent="0.25">
      <c r="A39" s="11" t="str">
        <f>A38</f>
        <v>Fornecimento de Materiais e Equipamentos</v>
      </c>
      <c r="B39" s="81" t="s">
        <v>75</v>
      </c>
      <c r="C39" s="11" t="str">
        <f t="shared" si="0"/>
        <v>Fornecimento de Materiais e Equipamentos-DF</v>
      </c>
      <c r="E39" s="82">
        <v>8.5000000000000006E-3</v>
      </c>
      <c r="F39" s="82">
        <v>8.5000000000000006E-3</v>
      </c>
      <c r="G39" s="82">
        <v>1.11E-2</v>
      </c>
      <c r="I39" s="650"/>
      <c r="J39" s="650"/>
      <c r="K39" s="650"/>
      <c r="L39" s="650"/>
      <c r="M39" s="101"/>
      <c r="N39" s="101"/>
      <c r="O39" s="650"/>
      <c r="P39" s="650"/>
      <c r="Q39" s="650"/>
      <c r="R39" s="650"/>
    </row>
    <row r="40" spans="1:18" ht="13.2" x14ac:dyDescent="0.25">
      <c r="A40" s="11" t="str">
        <f>A39</f>
        <v>Fornecimento de Materiais e Equipamentos</v>
      </c>
      <c r="B40" s="81" t="s">
        <v>60</v>
      </c>
      <c r="C40" s="11" t="str">
        <f t="shared" si="0"/>
        <v>Fornecimento de Materiais e Equipamentos-L</v>
      </c>
      <c r="E40" s="82">
        <v>3.5000000000000003E-2</v>
      </c>
      <c r="F40" s="82">
        <v>5.1100000000000007E-2</v>
      </c>
      <c r="G40" s="82">
        <v>6.2199999999999998E-2</v>
      </c>
      <c r="I40" s="651" t="s">
        <v>105</v>
      </c>
      <c r="J40" s="651"/>
      <c r="K40" s="651"/>
      <c r="L40" s="651"/>
      <c r="M40" s="9"/>
      <c r="N40" s="9"/>
      <c r="O40" s="651" t="s">
        <v>106</v>
      </c>
      <c r="P40" s="651"/>
      <c r="Q40" s="651"/>
      <c r="R40" s="651"/>
    </row>
    <row r="41" spans="1:18" ht="15" customHeight="1" x14ac:dyDescent="0.25">
      <c r="A41" s="11" t="str">
        <f>A40</f>
        <v>Fornecimento de Materiais e Equipamentos</v>
      </c>
      <c r="B41" s="85" t="s">
        <v>76</v>
      </c>
      <c r="C41" s="11" t="str">
        <f t="shared" si="0"/>
        <v>Fornecimento de Materiais e Equipamentos-BDI PAD</v>
      </c>
      <c r="E41" s="82">
        <v>0.111</v>
      </c>
      <c r="F41" s="82">
        <v>0.14019999999999999</v>
      </c>
      <c r="G41" s="82">
        <v>0.16800000000000001</v>
      </c>
      <c r="I41" s="102" t="s">
        <v>107</v>
      </c>
      <c r="J41" s="649" t="str">
        <f>'PLANILHA ORÇAMENTÁRIA'!C100</f>
        <v>EDUARDO RODRIGO VIEIRA LIMA</v>
      </c>
      <c r="K41" s="649"/>
      <c r="L41" s="649"/>
      <c r="M41" s="103"/>
      <c r="N41" s="103"/>
      <c r="O41" s="102" t="s">
        <v>107</v>
      </c>
      <c r="P41" s="652" t="s">
        <v>370</v>
      </c>
      <c r="Q41" s="652"/>
      <c r="R41" s="652"/>
    </row>
    <row r="42" spans="1:18" ht="13.8" x14ac:dyDescent="0.25">
      <c r="A42" s="11" t="s">
        <v>108</v>
      </c>
      <c r="B42" s="81" t="s">
        <v>109</v>
      </c>
      <c r="C42" s="11" t="str">
        <f t="shared" si="0"/>
        <v>Estudos e Projetos, Planos e Gerenciamento e outros correlatos-K1</v>
      </c>
      <c r="E42" s="82" t="s">
        <v>90</v>
      </c>
      <c r="F42" s="82" t="s">
        <v>90</v>
      </c>
      <c r="G42" s="82" t="s">
        <v>90</v>
      </c>
      <c r="I42" s="102" t="s">
        <v>110</v>
      </c>
      <c r="J42" s="649" t="str">
        <f>'PLANILHA ORÇAMENTÁRIA'!C101</f>
        <v>ENGENHEIRO CIVIL</v>
      </c>
      <c r="K42" s="649"/>
      <c r="L42" s="649"/>
      <c r="M42" s="103"/>
      <c r="N42" s="103"/>
      <c r="O42" s="102" t="s">
        <v>111</v>
      </c>
      <c r="P42" s="652" t="s">
        <v>371</v>
      </c>
      <c r="Q42" s="652"/>
      <c r="R42" s="652"/>
    </row>
    <row r="43" spans="1:18" ht="13.8" x14ac:dyDescent="0.25">
      <c r="A43" s="11" t="str">
        <f>A42</f>
        <v>Estudos e Projetos, Planos e Gerenciamento e outros correlatos</v>
      </c>
      <c r="B43" s="81" t="s">
        <v>112</v>
      </c>
      <c r="C43" s="11" t="str">
        <f t="shared" si="0"/>
        <v>Estudos e Projetos, Planos e Gerenciamento e outros correlatos-K2</v>
      </c>
      <c r="E43" s="82" t="s">
        <v>90</v>
      </c>
      <c r="F43" s="82">
        <v>0.2</v>
      </c>
      <c r="G43" s="82" t="s">
        <v>90</v>
      </c>
      <c r="I43" s="102" t="s">
        <v>113</v>
      </c>
      <c r="J43" s="649" t="str">
        <f>'PLANILHA ORÇAMENTÁRIA'!C102</f>
        <v>CREA 51.264/D-PR</v>
      </c>
      <c r="K43" s="649"/>
      <c r="L43" s="649"/>
      <c r="M43" s="103"/>
      <c r="N43" s="103"/>
      <c r="O43" s="103"/>
      <c r="P43" s="103"/>
      <c r="Q43" s="103"/>
      <c r="R43" s="103"/>
    </row>
    <row r="44" spans="1:18" ht="13.2" x14ac:dyDescent="0.25">
      <c r="A44" s="11" t="str">
        <f>A43</f>
        <v>Estudos e Projetos, Planos e Gerenciamento e outros correlatos</v>
      </c>
      <c r="B44" s="81" t="s">
        <v>114</v>
      </c>
      <c r="C44" s="11" t="str">
        <f t="shared" si="0"/>
        <v>Estudos e Projetos, Planos e Gerenciamento e outros correlatos-</v>
      </c>
      <c r="E44" s="82" t="s">
        <v>90</v>
      </c>
      <c r="F44" s="82" t="s">
        <v>90</v>
      </c>
      <c r="G44" s="82" t="s">
        <v>90</v>
      </c>
    </row>
    <row r="45" spans="1:18" ht="13.2" hidden="1" x14ac:dyDescent="0.25">
      <c r="A45" s="11" t="str">
        <f>A44</f>
        <v>Estudos e Projetos, Planos e Gerenciamento e outros correlatos</v>
      </c>
      <c r="B45" s="81" t="s">
        <v>114</v>
      </c>
      <c r="C45" s="11" t="str">
        <f t="shared" si="0"/>
        <v>Estudos e Projetos, Planos e Gerenciamento e outros correlatos-</v>
      </c>
      <c r="E45" s="82" t="s">
        <v>90</v>
      </c>
      <c r="F45" s="82" t="s">
        <v>90</v>
      </c>
      <c r="G45" s="82" t="s">
        <v>90</v>
      </c>
    </row>
    <row r="46" spans="1:18" ht="13.2" hidden="1" x14ac:dyDescent="0.25">
      <c r="A46" s="11" t="str">
        <f>A45</f>
        <v>Estudos e Projetos, Planos e Gerenciamento e outros correlatos</v>
      </c>
      <c r="B46" s="81" t="s">
        <v>115</v>
      </c>
      <c r="C46" s="11" t="str">
        <f t="shared" si="0"/>
        <v>Estudos e Projetos, Planos e Gerenciamento e outros correlatos-K3</v>
      </c>
      <c r="E46" s="82" t="s">
        <v>90</v>
      </c>
      <c r="F46" s="82">
        <v>0.12</v>
      </c>
      <c r="G46" s="82" t="s">
        <v>90</v>
      </c>
    </row>
    <row r="47" spans="1:18" ht="26.4" hidden="1" x14ac:dyDescent="0.25">
      <c r="A47" s="11" t="str">
        <f>A46</f>
        <v>Estudos e Projetos, Planos e Gerenciamento e outros correlatos</v>
      </c>
      <c r="B47" s="85" t="s">
        <v>76</v>
      </c>
      <c r="C47" s="11" t="str">
        <f t="shared" si="0"/>
        <v>Estudos e Projetos, Planos e Gerenciamento e outros correlatos-BDI PAD</v>
      </c>
      <c r="E47" s="82" t="s">
        <v>90</v>
      </c>
      <c r="F47" s="82" t="s">
        <v>90</v>
      </c>
      <c r="G47" s="82" t="s">
        <v>90</v>
      </c>
    </row>
    <row r="48" spans="1:18" ht="13.2" hidden="1" x14ac:dyDescent="0.25"/>
    <row r="49" spans="1:7" ht="13.2" hidden="1" x14ac:dyDescent="0.25"/>
    <row r="50" spans="1:7" ht="13.2" hidden="1" x14ac:dyDescent="0.25">
      <c r="A50" s="11" t="s">
        <v>68</v>
      </c>
    </row>
    <row r="51" spans="1:7" ht="13.2" hidden="1" x14ac:dyDescent="0.25">
      <c r="A51" s="11" t="s">
        <v>78</v>
      </c>
    </row>
    <row r="52" spans="1:7" ht="13.2" hidden="1" x14ac:dyDescent="0.25">
      <c r="A52" s="11" t="s">
        <v>83</v>
      </c>
    </row>
    <row r="53" spans="1:7" ht="13.2" hidden="1" x14ac:dyDescent="0.25">
      <c r="A53" s="11" t="s">
        <v>30</v>
      </c>
    </row>
    <row r="54" spans="1:7" ht="13.2" hidden="1" x14ac:dyDescent="0.25">
      <c r="A54" s="11" t="s">
        <v>98</v>
      </c>
    </row>
    <row r="55" spans="1:7" ht="13.2" hidden="1" x14ac:dyDescent="0.25">
      <c r="A55" s="11" t="s">
        <v>29</v>
      </c>
    </row>
    <row r="56" spans="1:7" ht="13.2" hidden="1" x14ac:dyDescent="0.25">
      <c r="A56" s="11" t="s">
        <v>108</v>
      </c>
    </row>
    <row r="57" spans="1:7" ht="13.8" hidden="1" x14ac:dyDescent="0.25">
      <c r="A57" s="104"/>
      <c r="B57" s="103"/>
      <c r="C57" s="103"/>
      <c r="D57" s="103"/>
      <c r="E57" s="103"/>
      <c r="F57" s="103"/>
      <c r="G57" s="103"/>
    </row>
    <row r="58" spans="1:7" ht="12.75" customHeight="1" x14ac:dyDescent="0.25"/>
    <row r="59" spans="1:7" ht="12.75" customHeight="1" x14ac:dyDescent="0.25"/>
  </sheetData>
  <sheetProtection password="E005" sheet="1"/>
  <protectedRanges>
    <protectedRange sqref="I5 K5 Q13:R14 N18:N23 I37 J41:L43 P37 P41:R42 I8 Q11" name="Intervalo1"/>
  </protectedRanges>
  <mergeCells count="50">
    <mergeCell ref="Q1:R1"/>
    <mergeCell ref="Q2:R2"/>
    <mergeCell ref="I4:J4"/>
    <mergeCell ref="K4:R4"/>
    <mergeCell ref="I5:J5"/>
    <mergeCell ref="K5:R5"/>
    <mergeCell ref="I7:R7"/>
    <mergeCell ref="I8:R8"/>
    <mergeCell ref="I10:P10"/>
    <mergeCell ref="Q10:R10"/>
    <mergeCell ref="I11:P11"/>
    <mergeCell ref="Q11:R11"/>
    <mergeCell ref="I13:P13"/>
    <mergeCell ref="Q13:R13"/>
    <mergeCell ref="I14:P14"/>
    <mergeCell ref="Q14:R14"/>
    <mergeCell ref="I16:L17"/>
    <mergeCell ref="M16:M17"/>
    <mergeCell ref="N16:N17"/>
    <mergeCell ref="O16:O17"/>
    <mergeCell ref="P16:R16"/>
    <mergeCell ref="P27:R27"/>
    <mergeCell ref="I29:R29"/>
    <mergeCell ref="I18:L18"/>
    <mergeCell ref="I19:L19"/>
    <mergeCell ref="I20:L20"/>
    <mergeCell ref="I21:L21"/>
    <mergeCell ref="I22:L22"/>
    <mergeCell ref="I23:L23"/>
    <mergeCell ref="I24:L24"/>
    <mergeCell ref="I25:L25"/>
    <mergeCell ref="I26:L26"/>
    <mergeCell ref="I27:L27"/>
    <mergeCell ref="L30:L31"/>
    <mergeCell ref="M30:O30"/>
    <mergeCell ref="P30:P31"/>
    <mergeCell ref="M31:O31"/>
    <mergeCell ref="I33:R33"/>
    <mergeCell ref="I37:L37"/>
    <mergeCell ref="P37:R37"/>
    <mergeCell ref="I36:L36"/>
    <mergeCell ref="J42:L42"/>
    <mergeCell ref="P42:R42"/>
    <mergeCell ref="J43:L43"/>
    <mergeCell ref="I39:L39"/>
    <mergeCell ref="O39:R39"/>
    <mergeCell ref="I40:L40"/>
    <mergeCell ref="O40:R40"/>
    <mergeCell ref="J41:L41"/>
    <mergeCell ref="P41:R41"/>
  </mergeCells>
  <conditionalFormatting sqref="O18:O27">
    <cfRule type="cellIs" dxfId="7" priority="7" stopIfTrue="1" operator="equal">
      <formula>"NÃO OK"</formula>
    </cfRule>
    <cfRule type="cellIs" dxfId="6" priority="8" stopIfTrue="1" operator="equal">
      <formula>"OK"</formula>
    </cfRule>
  </conditionalFormatting>
  <conditionalFormatting sqref="I26:N26">
    <cfRule type="expression" dxfId="5" priority="6" stopIfTrue="1">
      <formula>$Q$11="Não"</formula>
    </cfRule>
  </conditionalFormatting>
  <conditionalFormatting sqref="I27:N27">
    <cfRule type="expression" dxfId="4" priority="5" stopIfTrue="1">
      <formula>$Q$11="sim"</formula>
    </cfRule>
  </conditionalFormatting>
  <conditionalFormatting sqref="P27:R27">
    <cfRule type="expression" dxfId="3" priority="4" stopIfTrue="1">
      <formula>$Q$11="sim"</formula>
    </cfRule>
  </conditionalFormatting>
  <conditionalFormatting sqref="I14:P14">
    <cfRule type="expression" dxfId="2" priority="3" stopIfTrue="1">
      <formula>$I$11=$A$55</formula>
    </cfRule>
  </conditionalFormatting>
  <conditionalFormatting sqref="I13:P13 I33:R33">
    <cfRule type="expression" dxfId="1" priority="2" stopIfTrue="1">
      <formula>$I$11=$A$55</formula>
    </cfRule>
  </conditionalFormatting>
  <conditionalFormatting sqref="I5:R5 I11:R11 Q13:R14 N18:N23 I37:L37 P37:R37 J41:L43 P41:R42 I8">
    <cfRule type="cellIs" dxfId="0" priority="1" stopIfTrue="1" operator="notEqual">
      <formula>""</formula>
    </cfRule>
  </conditionalFormatting>
  <dataValidations count="7">
    <dataValidation type="list" allowBlank="1" showInputMessage="1" showErrorMessage="1" sqref="Q11:R11 JM11:JN11 TI11:TJ11 ADE11:ADF11 ANA11:ANB11 AWW11:AWX11 BGS11:BGT11 BQO11:BQP11 CAK11:CAL11 CKG11:CKH11 CUC11:CUD11 DDY11:DDZ11 DNU11:DNV11 DXQ11:DXR11 EHM11:EHN11 ERI11:ERJ11 FBE11:FBF11 FLA11:FLB11 FUW11:FUX11 GES11:GET11 GOO11:GOP11 GYK11:GYL11 HIG11:HIH11 HSC11:HSD11 IBY11:IBZ11 ILU11:ILV11 IVQ11:IVR11 JFM11:JFN11 JPI11:JPJ11 JZE11:JZF11 KJA11:KJB11 KSW11:KSX11 LCS11:LCT11 LMO11:LMP11 LWK11:LWL11 MGG11:MGH11 MQC11:MQD11 MZY11:MZZ11 NJU11:NJV11 NTQ11:NTR11 ODM11:ODN11 ONI11:ONJ11 OXE11:OXF11 PHA11:PHB11 PQW11:PQX11 QAS11:QAT11 QKO11:QKP11 QUK11:QUL11 REG11:REH11 ROC11:ROD11 RXY11:RXZ11 SHU11:SHV11 SRQ11:SRR11 TBM11:TBN11 TLI11:TLJ11 TVE11:TVF11 UFA11:UFB11 UOW11:UOX11 UYS11:UYT11 VIO11:VIP11 VSK11:VSL11 WCG11:WCH11 WMC11:WMD11 WVY11:WVZ11 Q65547:R65547 JM65547:JN65547 TI65547:TJ65547 ADE65547:ADF65547 ANA65547:ANB65547 AWW65547:AWX65547 BGS65547:BGT65547 BQO65547:BQP65547 CAK65547:CAL65547 CKG65547:CKH65547 CUC65547:CUD65547 DDY65547:DDZ65547 DNU65547:DNV65547 DXQ65547:DXR65547 EHM65547:EHN65547 ERI65547:ERJ65547 FBE65547:FBF65547 FLA65547:FLB65547 FUW65547:FUX65547 GES65547:GET65547 GOO65547:GOP65547 GYK65547:GYL65547 HIG65547:HIH65547 HSC65547:HSD65547 IBY65547:IBZ65547 ILU65547:ILV65547 IVQ65547:IVR65547 JFM65547:JFN65547 JPI65547:JPJ65547 JZE65547:JZF65547 KJA65547:KJB65547 KSW65547:KSX65547 LCS65547:LCT65547 LMO65547:LMP65547 LWK65547:LWL65547 MGG65547:MGH65547 MQC65547:MQD65547 MZY65547:MZZ65547 NJU65547:NJV65547 NTQ65547:NTR65547 ODM65547:ODN65547 ONI65547:ONJ65547 OXE65547:OXF65547 PHA65547:PHB65547 PQW65547:PQX65547 QAS65547:QAT65547 QKO65547:QKP65547 QUK65547:QUL65547 REG65547:REH65547 ROC65547:ROD65547 RXY65547:RXZ65547 SHU65547:SHV65547 SRQ65547:SRR65547 TBM65547:TBN65547 TLI65547:TLJ65547 TVE65547:TVF65547 UFA65547:UFB65547 UOW65547:UOX65547 UYS65547:UYT65547 VIO65547:VIP65547 VSK65547:VSL65547 WCG65547:WCH65547 WMC65547:WMD65547 WVY65547:WVZ65547 Q131083:R131083 JM131083:JN131083 TI131083:TJ131083 ADE131083:ADF131083 ANA131083:ANB131083 AWW131083:AWX131083 BGS131083:BGT131083 BQO131083:BQP131083 CAK131083:CAL131083 CKG131083:CKH131083 CUC131083:CUD131083 DDY131083:DDZ131083 DNU131083:DNV131083 DXQ131083:DXR131083 EHM131083:EHN131083 ERI131083:ERJ131083 FBE131083:FBF131083 FLA131083:FLB131083 FUW131083:FUX131083 GES131083:GET131083 GOO131083:GOP131083 GYK131083:GYL131083 HIG131083:HIH131083 HSC131083:HSD131083 IBY131083:IBZ131083 ILU131083:ILV131083 IVQ131083:IVR131083 JFM131083:JFN131083 JPI131083:JPJ131083 JZE131083:JZF131083 KJA131083:KJB131083 KSW131083:KSX131083 LCS131083:LCT131083 LMO131083:LMP131083 LWK131083:LWL131083 MGG131083:MGH131083 MQC131083:MQD131083 MZY131083:MZZ131083 NJU131083:NJV131083 NTQ131083:NTR131083 ODM131083:ODN131083 ONI131083:ONJ131083 OXE131083:OXF131083 PHA131083:PHB131083 PQW131083:PQX131083 QAS131083:QAT131083 QKO131083:QKP131083 QUK131083:QUL131083 REG131083:REH131083 ROC131083:ROD131083 RXY131083:RXZ131083 SHU131083:SHV131083 SRQ131083:SRR131083 TBM131083:TBN131083 TLI131083:TLJ131083 TVE131083:TVF131083 UFA131083:UFB131083 UOW131083:UOX131083 UYS131083:UYT131083 VIO131083:VIP131083 VSK131083:VSL131083 WCG131083:WCH131083 WMC131083:WMD131083 WVY131083:WVZ131083 Q196619:R196619 JM196619:JN196619 TI196619:TJ196619 ADE196619:ADF196619 ANA196619:ANB196619 AWW196619:AWX196619 BGS196619:BGT196619 BQO196619:BQP196619 CAK196619:CAL196619 CKG196619:CKH196619 CUC196619:CUD196619 DDY196619:DDZ196619 DNU196619:DNV196619 DXQ196619:DXR196619 EHM196619:EHN196619 ERI196619:ERJ196619 FBE196619:FBF196619 FLA196619:FLB196619 FUW196619:FUX196619 GES196619:GET196619 GOO196619:GOP196619 GYK196619:GYL196619 HIG196619:HIH196619 HSC196619:HSD196619 IBY196619:IBZ196619 ILU196619:ILV196619 IVQ196619:IVR196619 JFM196619:JFN196619 JPI196619:JPJ196619 JZE196619:JZF196619 KJA196619:KJB196619 KSW196619:KSX196619 LCS196619:LCT196619 LMO196619:LMP196619 LWK196619:LWL196619 MGG196619:MGH196619 MQC196619:MQD196619 MZY196619:MZZ196619 NJU196619:NJV196619 NTQ196619:NTR196619 ODM196619:ODN196619 ONI196619:ONJ196619 OXE196619:OXF196619 PHA196619:PHB196619 PQW196619:PQX196619 QAS196619:QAT196619 QKO196619:QKP196619 QUK196619:QUL196619 REG196619:REH196619 ROC196619:ROD196619 RXY196619:RXZ196619 SHU196619:SHV196619 SRQ196619:SRR196619 TBM196619:TBN196619 TLI196619:TLJ196619 TVE196619:TVF196619 UFA196619:UFB196619 UOW196619:UOX196619 UYS196619:UYT196619 VIO196619:VIP196619 VSK196619:VSL196619 WCG196619:WCH196619 WMC196619:WMD196619 WVY196619:WVZ196619 Q262155:R262155 JM262155:JN262155 TI262155:TJ262155 ADE262155:ADF262155 ANA262155:ANB262155 AWW262155:AWX262155 BGS262155:BGT262155 BQO262155:BQP262155 CAK262155:CAL262155 CKG262155:CKH262155 CUC262155:CUD262155 DDY262155:DDZ262155 DNU262155:DNV262155 DXQ262155:DXR262155 EHM262155:EHN262155 ERI262155:ERJ262155 FBE262155:FBF262155 FLA262155:FLB262155 FUW262155:FUX262155 GES262155:GET262155 GOO262155:GOP262155 GYK262155:GYL262155 HIG262155:HIH262155 HSC262155:HSD262155 IBY262155:IBZ262155 ILU262155:ILV262155 IVQ262155:IVR262155 JFM262155:JFN262155 JPI262155:JPJ262155 JZE262155:JZF262155 KJA262155:KJB262155 KSW262155:KSX262155 LCS262155:LCT262155 LMO262155:LMP262155 LWK262155:LWL262155 MGG262155:MGH262155 MQC262155:MQD262155 MZY262155:MZZ262155 NJU262155:NJV262155 NTQ262155:NTR262155 ODM262155:ODN262155 ONI262155:ONJ262155 OXE262155:OXF262155 PHA262155:PHB262155 PQW262155:PQX262155 QAS262155:QAT262155 QKO262155:QKP262155 QUK262155:QUL262155 REG262155:REH262155 ROC262155:ROD262155 RXY262155:RXZ262155 SHU262155:SHV262155 SRQ262155:SRR262155 TBM262155:TBN262155 TLI262155:TLJ262155 TVE262155:TVF262155 UFA262155:UFB262155 UOW262155:UOX262155 UYS262155:UYT262155 VIO262155:VIP262155 VSK262155:VSL262155 WCG262155:WCH262155 WMC262155:WMD262155 WVY262155:WVZ262155 Q327691:R327691 JM327691:JN327691 TI327691:TJ327691 ADE327691:ADF327691 ANA327691:ANB327691 AWW327691:AWX327691 BGS327691:BGT327691 BQO327691:BQP327691 CAK327691:CAL327691 CKG327691:CKH327691 CUC327691:CUD327691 DDY327691:DDZ327691 DNU327691:DNV327691 DXQ327691:DXR327691 EHM327691:EHN327691 ERI327691:ERJ327691 FBE327691:FBF327691 FLA327691:FLB327691 FUW327691:FUX327691 GES327691:GET327691 GOO327691:GOP327691 GYK327691:GYL327691 HIG327691:HIH327691 HSC327691:HSD327691 IBY327691:IBZ327691 ILU327691:ILV327691 IVQ327691:IVR327691 JFM327691:JFN327691 JPI327691:JPJ327691 JZE327691:JZF327691 KJA327691:KJB327691 KSW327691:KSX327691 LCS327691:LCT327691 LMO327691:LMP327691 LWK327691:LWL327691 MGG327691:MGH327691 MQC327691:MQD327691 MZY327691:MZZ327691 NJU327691:NJV327691 NTQ327691:NTR327691 ODM327691:ODN327691 ONI327691:ONJ327691 OXE327691:OXF327691 PHA327691:PHB327691 PQW327691:PQX327691 QAS327691:QAT327691 QKO327691:QKP327691 QUK327691:QUL327691 REG327691:REH327691 ROC327691:ROD327691 RXY327691:RXZ327691 SHU327691:SHV327691 SRQ327691:SRR327691 TBM327691:TBN327691 TLI327691:TLJ327691 TVE327691:TVF327691 UFA327691:UFB327691 UOW327691:UOX327691 UYS327691:UYT327691 VIO327691:VIP327691 VSK327691:VSL327691 WCG327691:WCH327691 WMC327691:WMD327691 WVY327691:WVZ327691 Q393227:R393227 JM393227:JN393227 TI393227:TJ393227 ADE393227:ADF393227 ANA393227:ANB393227 AWW393227:AWX393227 BGS393227:BGT393227 BQO393227:BQP393227 CAK393227:CAL393227 CKG393227:CKH393227 CUC393227:CUD393227 DDY393227:DDZ393227 DNU393227:DNV393227 DXQ393227:DXR393227 EHM393227:EHN393227 ERI393227:ERJ393227 FBE393227:FBF393227 FLA393227:FLB393227 FUW393227:FUX393227 GES393227:GET393227 GOO393227:GOP393227 GYK393227:GYL393227 HIG393227:HIH393227 HSC393227:HSD393227 IBY393227:IBZ393227 ILU393227:ILV393227 IVQ393227:IVR393227 JFM393227:JFN393227 JPI393227:JPJ393227 JZE393227:JZF393227 KJA393227:KJB393227 KSW393227:KSX393227 LCS393227:LCT393227 LMO393227:LMP393227 LWK393227:LWL393227 MGG393227:MGH393227 MQC393227:MQD393227 MZY393227:MZZ393227 NJU393227:NJV393227 NTQ393227:NTR393227 ODM393227:ODN393227 ONI393227:ONJ393227 OXE393227:OXF393227 PHA393227:PHB393227 PQW393227:PQX393227 QAS393227:QAT393227 QKO393227:QKP393227 QUK393227:QUL393227 REG393227:REH393227 ROC393227:ROD393227 RXY393227:RXZ393227 SHU393227:SHV393227 SRQ393227:SRR393227 TBM393227:TBN393227 TLI393227:TLJ393227 TVE393227:TVF393227 UFA393227:UFB393227 UOW393227:UOX393227 UYS393227:UYT393227 VIO393227:VIP393227 VSK393227:VSL393227 WCG393227:WCH393227 WMC393227:WMD393227 WVY393227:WVZ393227 Q458763:R458763 JM458763:JN458763 TI458763:TJ458763 ADE458763:ADF458763 ANA458763:ANB458763 AWW458763:AWX458763 BGS458763:BGT458763 BQO458763:BQP458763 CAK458763:CAL458763 CKG458763:CKH458763 CUC458763:CUD458763 DDY458763:DDZ458763 DNU458763:DNV458763 DXQ458763:DXR458763 EHM458763:EHN458763 ERI458763:ERJ458763 FBE458763:FBF458763 FLA458763:FLB458763 FUW458763:FUX458763 GES458763:GET458763 GOO458763:GOP458763 GYK458763:GYL458763 HIG458763:HIH458763 HSC458763:HSD458763 IBY458763:IBZ458763 ILU458763:ILV458763 IVQ458763:IVR458763 JFM458763:JFN458763 JPI458763:JPJ458763 JZE458763:JZF458763 KJA458763:KJB458763 KSW458763:KSX458763 LCS458763:LCT458763 LMO458763:LMP458763 LWK458763:LWL458763 MGG458763:MGH458763 MQC458763:MQD458763 MZY458763:MZZ458763 NJU458763:NJV458763 NTQ458763:NTR458763 ODM458763:ODN458763 ONI458763:ONJ458763 OXE458763:OXF458763 PHA458763:PHB458763 PQW458763:PQX458763 QAS458763:QAT458763 QKO458763:QKP458763 QUK458763:QUL458763 REG458763:REH458763 ROC458763:ROD458763 RXY458763:RXZ458763 SHU458763:SHV458763 SRQ458763:SRR458763 TBM458763:TBN458763 TLI458763:TLJ458763 TVE458763:TVF458763 UFA458763:UFB458763 UOW458763:UOX458763 UYS458763:UYT458763 VIO458763:VIP458763 VSK458763:VSL458763 WCG458763:WCH458763 WMC458763:WMD458763 WVY458763:WVZ458763 Q524299:R524299 JM524299:JN524299 TI524299:TJ524299 ADE524299:ADF524299 ANA524299:ANB524299 AWW524299:AWX524299 BGS524299:BGT524299 BQO524299:BQP524299 CAK524299:CAL524299 CKG524299:CKH524299 CUC524299:CUD524299 DDY524299:DDZ524299 DNU524299:DNV524299 DXQ524299:DXR524299 EHM524299:EHN524299 ERI524299:ERJ524299 FBE524299:FBF524299 FLA524299:FLB524299 FUW524299:FUX524299 GES524299:GET524299 GOO524299:GOP524299 GYK524299:GYL524299 HIG524299:HIH524299 HSC524299:HSD524299 IBY524299:IBZ524299 ILU524299:ILV524299 IVQ524299:IVR524299 JFM524299:JFN524299 JPI524299:JPJ524299 JZE524299:JZF524299 KJA524299:KJB524299 KSW524299:KSX524299 LCS524299:LCT524299 LMO524299:LMP524299 LWK524299:LWL524299 MGG524299:MGH524299 MQC524299:MQD524299 MZY524299:MZZ524299 NJU524299:NJV524299 NTQ524299:NTR524299 ODM524299:ODN524299 ONI524299:ONJ524299 OXE524299:OXF524299 PHA524299:PHB524299 PQW524299:PQX524299 QAS524299:QAT524299 QKO524299:QKP524299 QUK524299:QUL524299 REG524299:REH524299 ROC524299:ROD524299 RXY524299:RXZ524299 SHU524299:SHV524299 SRQ524299:SRR524299 TBM524299:TBN524299 TLI524299:TLJ524299 TVE524299:TVF524299 UFA524299:UFB524299 UOW524299:UOX524299 UYS524299:UYT524299 VIO524299:VIP524299 VSK524299:VSL524299 WCG524299:WCH524299 WMC524299:WMD524299 WVY524299:WVZ524299 Q589835:R589835 JM589835:JN589835 TI589835:TJ589835 ADE589835:ADF589835 ANA589835:ANB589835 AWW589835:AWX589835 BGS589835:BGT589835 BQO589835:BQP589835 CAK589835:CAL589835 CKG589835:CKH589835 CUC589835:CUD589835 DDY589835:DDZ589835 DNU589835:DNV589835 DXQ589835:DXR589835 EHM589835:EHN589835 ERI589835:ERJ589835 FBE589835:FBF589835 FLA589835:FLB589835 FUW589835:FUX589835 GES589835:GET589835 GOO589835:GOP589835 GYK589835:GYL589835 HIG589835:HIH589835 HSC589835:HSD589835 IBY589835:IBZ589835 ILU589835:ILV589835 IVQ589835:IVR589835 JFM589835:JFN589835 JPI589835:JPJ589835 JZE589835:JZF589835 KJA589835:KJB589835 KSW589835:KSX589835 LCS589835:LCT589835 LMO589835:LMP589835 LWK589835:LWL589835 MGG589835:MGH589835 MQC589835:MQD589835 MZY589835:MZZ589835 NJU589835:NJV589835 NTQ589835:NTR589835 ODM589835:ODN589835 ONI589835:ONJ589835 OXE589835:OXF589835 PHA589835:PHB589835 PQW589835:PQX589835 QAS589835:QAT589835 QKO589835:QKP589835 QUK589835:QUL589835 REG589835:REH589835 ROC589835:ROD589835 RXY589835:RXZ589835 SHU589835:SHV589835 SRQ589835:SRR589835 TBM589835:TBN589835 TLI589835:TLJ589835 TVE589835:TVF589835 UFA589835:UFB589835 UOW589835:UOX589835 UYS589835:UYT589835 VIO589835:VIP589835 VSK589835:VSL589835 WCG589835:WCH589835 WMC589835:WMD589835 WVY589835:WVZ589835 Q655371:R655371 JM655371:JN655371 TI655371:TJ655371 ADE655371:ADF655371 ANA655371:ANB655371 AWW655371:AWX655371 BGS655371:BGT655371 BQO655371:BQP655371 CAK655371:CAL655371 CKG655371:CKH655371 CUC655371:CUD655371 DDY655371:DDZ655371 DNU655371:DNV655371 DXQ655371:DXR655371 EHM655371:EHN655371 ERI655371:ERJ655371 FBE655371:FBF655371 FLA655371:FLB655371 FUW655371:FUX655371 GES655371:GET655371 GOO655371:GOP655371 GYK655371:GYL655371 HIG655371:HIH655371 HSC655371:HSD655371 IBY655371:IBZ655371 ILU655371:ILV655371 IVQ655371:IVR655371 JFM655371:JFN655371 JPI655371:JPJ655371 JZE655371:JZF655371 KJA655371:KJB655371 KSW655371:KSX655371 LCS655371:LCT655371 LMO655371:LMP655371 LWK655371:LWL655371 MGG655371:MGH655371 MQC655371:MQD655371 MZY655371:MZZ655371 NJU655371:NJV655371 NTQ655371:NTR655371 ODM655371:ODN655371 ONI655371:ONJ655371 OXE655371:OXF655371 PHA655371:PHB655371 PQW655371:PQX655371 QAS655371:QAT655371 QKO655371:QKP655371 QUK655371:QUL655371 REG655371:REH655371 ROC655371:ROD655371 RXY655371:RXZ655371 SHU655371:SHV655371 SRQ655371:SRR655371 TBM655371:TBN655371 TLI655371:TLJ655371 TVE655371:TVF655371 UFA655371:UFB655371 UOW655371:UOX655371 UYS655371:UYT655371 VIO655371:VIP655371 VSK655371:VSL655371 WCG655371:WCH655371 WMC655371:WMD655371 WVY655371:WVZ655371 Q720907:R720907 JM720907:JN720907 TI720907:TJ720907 ADE720907:ADF720907 ANA720907:ANB720907 AWW720907:AWX720907 BGS720907:BGT720907 BQO720907:BQP720907 CAK720907:CAL720907 CKG720907:CKH720907 CUC720907:CUD720907 DDY720907:DDZ720907 DNU720907:DNV720907 DXQ720907:DXR720907 EHM720907:EHN720907 ERI720907:ERJ720907 FBE720907:FBF720907 FLA720907:FLB720907 FUW720907:FUX720907 GES720907:GET720907 GOO720907:GOP720907 GYK720907:GYL720907 HIG720907:HIH720907 HSC720907:HSD720907 IBY720907:IBZ720907 ILU720907:ILV720907 IVQ720907:IVR720907 JFM720907:JFN720907 JPI720907:JPJ720907 JZE720907:JZF720907 KJA720907:KJB720907 KSW720907:KSX720907 LCS720907:LCT720907 LMO720907:LMP720907 LWK720907:LWL720907 MGG720907:MGH720907 MQC720907:MQD720907 MZY720907:MZZ720907 NJU720907:NJV720907 NTQ720907:NTR720907 ODM720907:ODN720907 ONI720907:ONJ720907 OXE720907:OXF720907 PHA720907:PHB720907 PQW720907:PQX720907 QAS720907:QAT720907 QKO720907:QKP720907 QUK720907:QUL720907 REG720907:REH720907 ROC720907:ROD720907 RXY720907:RXZ720907 SHU720907:SHV720907 SRQ720907:SRR720907 TBM720907:TBN720907 TLI720907:TLJ720907 TVE720907:TVF720907 UFA720907:UFB720907 UOW720907:UOX720907 UYS720907:UYT720907 VIO720907:VIP720907 VSK720907:VSL720907 WCG720907:WCH720907 WMC720907:WMD720907 WVY720907:WVZ720907 Q786443:R786443 JM786443:JN786443 TI786443:TJ786443 ADE786443:ADF786443 ANA786443:ANB786443 AWW786443:AWX786443 BGS786443:BGT786443 BQO786443:BQP786443 CAK786443:CAL786443 CKG786443:CKH786443 CUC786443:CUD786443 DDY786443:DDZ786443 DNU786443:DNV786443 DXQ786443:DXR786443 EHM786443:EHN786443 ERI786443:ERJ786443 FBE786443:FBF786443 FLA786443:FLB786443 FUW786443:FUX786443 GES786443:GET786443 GOO786443:GOP786443 GYK786443:GYL786443 HIG786443:HIH786443 HSC786443:HSD786443 IBY786443:IBZ786443 ILU786443:ILV786443 IVQ786443:IVR786443 JFM786443:JFN786443 JPI786443:JPJ786443 JZE786443:JZF786443 KJA786443:KJB786443 KSW786443:KSX786443 LCS786443:LCT786443 LMO786443:LMP786443 LWK786443:LWL786443 MGG786443:MGH786443 MQC786443:MQD786443 MZY786443:MZZ786443 NJU786443:NJV786443 NTQ786443:NTR786443 ODM786443:ODN786443 ONI786443:ONJ786443 OXE786443:OXF786443 PHA786443:PHB786443 PQW786443:PQX786443 QAS786443:QAT786443 QKO786443:QKP786443 QUK786443:QUL786443 REG786443:REH786443 ROC786443:ROD786443 RXY786443:RXZ786443 SHU786443:SHV786443 SRQ786443:SRR786443 TBM786443:TBN786443 TLI786443:TLJ786443 TVE786443:TVF786443 UFA786443:UFB786443 UOW786443:UOX786443 UYS786443:UYT786443 VIO786443:VIP786443 VSK786443:VSL786443 WCG786443:WCH786443 WMC786443:WMD786443 WVY786443:WVZ786443 Q851979:R851979 JM851979:JN851979 TI851979:TJ851979 ADE851979:ADF851979 ANA851979:ANB851979 AWW851979:AWX851979 BGS851979:BGT851979 BQO851979:BQP851979 CAK851979:CAL851979 CKG851979:CKH851979 CUC851979:CUD851979 DDY851979:DDZ851979 DNU851979:DNV851979 DXQ851979:DXR851979 EHM851979:EHN851979 ERI851979:ERJ851979 FBE851979:FBF851979 FLA851979:FLB851979 FUW851979:FUX851979 GES851979:GET851979 GOO851979:GOP851979 GYK851979:GYL851979 HIG851979:HIH851979 HSC851979:HSD851979 IBY851979:IBZ851979 ILU851979:ILV851979 IVQ851979:IVR851979 JFM851979:JFN851979 JPI851979:JPJ851979 JZE851979:JZF851979 KJA851979:KJB851979 KSW851979:KSX851979 LCS851979:LCT851979 LMO851979:LMP851979 LWK851979:LWL851979 MGG851979:MGH851979 MQC851979:MQD851979 MZY851979:MZZ851979 NJU851979:NJV851979 NTQ851979:NTR851979 ODM851979:ODN851979 ONI851979:ONJ851979 OXE851979:OXF851979 PHA851979:PHB851979 PQW851979:PQX851979 QAS851979:QAT851979 QKO851979:QKP851979 QUK851979:QUL851979 REG851979:REH851979 ROC851979:ROD851979 RXY851979:RXZ851979 SHU851979:SHV851979 SRQ851979:SRR851979 TBM851979:TBN851979 TLI851979:TLJ851979 TVE851979:TVF851979 UFA851979:UFB851979 UOW851979:UOX851979 UYS851979:UYT851979 VIO851979:VIP851979 VSK851979:VSL851979 WCG851979:WCH851979 WMC851979:WMD851979 WVY851979:WVZ851979 Q917515:R917515 JM917515:JN917515 TI917515:TJ917515 ADE917515:ADF917515 ANA917515:ANB917515 AWW917515:AWX917515 BGS917515:BGT917515 BQO917515:BQP917515 CAK917515:CAL917515 CKG917515:CKH917515 CUC917515:CUD917515 DDY917515:DDZ917515 DNU917515:DNV917515 DXQ917515:DXR917515 EHM917515:EHN917515 ERI917515:ERJ917515 FBE917515:FBF917515 FLA917515:FLB917515 FUW917515:FUX917515 GES917515:GET917515 GOO917515:GOP917515 GYK917515:GYL917515 HIG917515:HIH917515 HSC917515:HSD917515 IBY917515:IBZ917515 ILU917515:ILV917515 IVQ917515:IVR917515 JFM917515:JFN917515 JPI917515:JPJ917515 JZE917515:JZF917515 KJA917515:KJB917515 KSW917515:KSX917515 LCS917515:LCT917515 LMO917515:LMP917515 LWK917515:LWL917515 MGG917515:MGH917515 MQC917515:MQD917515 MZY917515:MZZ917515 NJU917515:NJV917515 NTQ917515:NTR917515 ODM917515:ODN917515 ONI917515:ONJ917515 OXE917515:OXF917515 PHA917515:PHB917515 PQW917515:PQX917515 QAS917515:QAT917515 QKO917515:QKP917515 QUK917515:QUL917515 REG917515:REH917515 ROC917515:ROD917515 RXY917515:RXZ917515 SHU917515:SHV917515 SRQ917515:SRR917515 TBM917515:TBN917515 TLI917515:TLJ917515 TVE917515:TVF917515 UFA917515:UFB917515 UOW917515:UOX917515 UYS917515:UYT917515 VIO917515:VIP917515 VSK917515:VSL917515 WCG917515:WCH917515 WMC917515:WMD917515 WVY917515:WVZ917515 Q983051:R983051 JM983051:JN983051 TI983051:TJ983051 ADE983051:ADF983051 ANA983051:ANB983051 AWW983051:AWX983051 BGS983051:BGT983051 BQO983051:BQP983051 CAK983051:CAL983051 CKG983051:CKH983051 CUC983051:CUD983051 DDY983051:DDZ983051 DNU983051:DNV983051 DXQ983051:DXR983051 EHM983051:EHN983051 ERI983051:ERJ983051 FBE983051:FBF983051 FLA983051:FLB983051 FUW983051:FUX983051 GES983051:GET983051 GOO983051:GOP983051 GYK983051:GYL983051 HIG983051:HIH983051 HSC983051:HSD983051 IBY983051:IBZ983051 ILU983051:ILV983051 IVQ983051:IVR983051 JFM983051:JFN983051 JPI983051:JPJ983051 JZE983051:JZF983051 KJA983051:KJB983051 KSW983051:KSX983051 LCS983051:LCT983051 LMO983051:LMP983051 LWK983051:LWL983051 MGG983051:MGH983051 MQC983051:MQD983051 MZY983051:MZZ983051 NJU983051:NJV983051 NTQ983051:NTR983051 ODM983051:ODN983051 ONI983051:ONJ983051 OXE983051:OXF983051 PHA983051:PHB983051 PQW983051:PQX983051 QAS983051:QAT983051 QKO983051:QKP983051 QUK983051:QUL983051 REG983051:REH983051 ROC983051:ROD983051 RXY983051:RXZ983051 SHU983051:SHV983051 SRQ983051:SRR983051 TBM983051:TBN983051 TLI983051:TLJ983051 TVE983051:TVF983051 UFA983051:UFB983051 UOW983051:UOX983051 UYS983051:UYT983051 VIO983051:VIP983051 VSK983051:VSL983051 WCG983051:WCH983051 WMC983051:WMD983051 WVY983051:WVZ983051">
      <formula1>"Sim,Não"</formula1>
    </dataValidation>
    <dataValidation type="list" allowBlank="1" showInputMessage="1" showErrorMessage="1" sqref="I11:P11 JE11:JL11 TA11:TH11 ACW11:ADD11 AMS11:AMZ11 AWO11:AWV11 BGK11:BGR11 BQG11:BQN11 CAC11:CAJ11 CJY11:CKF11 CTU11:CUB11 DDQ11:DDX11 DNM11:DNT11 DXI11:DXP11 EHE11:EHL11 ERA11:ERH11 FAW11:FBD11 FKS11:FKZ11 FUO11:FUV11 GEK11:GER11 GOG11:GON11 GYC11:GYJ11 HHY11:HIF11 HRU11:HSB11 IBQ11:IBX11 ILM11:ILT11 IVI11:IVP11 JFE11:JFL11 JPA11:JPH11 JYW11:JZD11 KIS11:KIZ11 KSO11:KSV11 LCK11:LCR11 LMG11:LMN11 LWC11:LWJ11 MFY11:MGF11 MPU11:MQB11 MZQ11:MZX11 NJM11:NJT11 NTI11:NTP11 ODE11:ODL11 ONA11:ONH11 OWW11:OXD11 PGS11:PGZ11 PQO11:PQV11 QAK11:QAR11 QKG11:QKN11 QUC11:QUJ11 RDY11:REF11 RNU11:ROB11 RXQ11:RXX11 SHM11:SHT11 SRI11:SRP11 TBE11:TBL11 TLA11:TLH11 TUW11:TVD11 UES11:UEZ11 UOO11:UOV11 UYK11:UYR11 VIG11:VIN11 VSC11:VSJ11 WBY11:WCF11 WLU11:WMB11 WVQ11:WVX11 I65547:P65547 JE65547:JL65547 TA65547:TH65547 ACW65547:ADD65547 AMS65547:AMZ65547 AWO65547:AWV65547 BGK65547:BGR65547 BQG65547:BQN65547 CAC65547:CAJ65547 CJY65547:CKF65547 CTU65547:CUB65547 DDQ65547:DDX65547 DNM65547:DNT65547 DXI65547:DXP65547 EHE65547:EHL65547 ERA65547:ERH65547 FAW65547:FBD65547 FKS65547:FKZ65547 FUO65547:FUV65547 GEK65547:GER65547 GOG65547:GON65547 GYC65547:GYJ65547 HHY65547:HIF65547 HRU65547:HSB65547 IBQ65547:IBX65547 ILM65547:ILT65547 IVI65547:IVP65547 JFE65547:JFL65547 JPA65547:JPH65547 JYW65547:JZD65547 KIS65547:KIZ65547 KSO65547:KSV65547 LCK65547:LCR65547 LMG65547:LMN65547 LWC65547:LWJ65547 MFY65547:MGF65547 MPU65547:MQB65547 MZQ65547:MZX65547 NJM65547:NJT65547 NTI65547:NTP65547 ODE65547:ODL65547 ONA65547:ONH65547 OWW65547:OXD65547 PGS65547:PGZ65547 PQO65547:PQV65547 QAK65547:QAR65547 QKG65547:QKN65547 QUC65547:QUJ65547 RDY65547:REF65547 RNU65547:ROB65547 RXQ65547:RXX65547 SHM65547:SHT65547 SRI65547:SRP65547 TBE65547:TBL65547 TLA65547:TLH65547 TUW65547:TVD65547 UES65547:UEZ65547 UOO65547:UOV65547 UYK65547:UYR65547 VIG65547:VIN65547 VSC65547:VSJ65547 WBY65547:WCF65547 WLU65547:WMB65547 WVQ65547:WVX65547 I131083:P131083 JE131083:JL131083 TA131083:TH131083 ACW131083:ADD131083 AMS131083:AMZ131083 AWO131083:AWV131083 BGK131083:BGR131083 BQG131083:BQN131083 CAC131083:CAJ131083 CJY131083:CKF131083 CTU131083:CUB131083 DDQ131083:DDX131083 DNM131083:DNT131083 DXI131083:DXP131083 EHE131083:EHL131083 ERA131083:ERH131083 FAW131083:FBD131083 FKS131083:FKZ131083 FUO131083:FUV131083 GEK131083:GER131083 GOG131083:GON131083 GYC131083:GYJ131083 HHY131083:HIF131083 HRU131083:HSB131083 IBQ131083:IBX131083 ILM131083:ILT131083 IVI131083:IVP131083 JFE131083:JFL131083 JPA131083:JPH131083 JYW131083:JZD131083 KIS131083:KIZ131083 KSO131083:KSV131083 LCK131083:LCR131083 LMG131083:LMN131083 LWC131083:LWJ131083 MFY131083:MGF131083 MPU131083:MQB131083 MZQ131083:MZX131083 NJM131083:NJT131083 NTI131083:NTP131083 ODE131083:ODL131083 ONA131083:ONH131083 OWW131083:OXD131083 PGS131083:PGZ131083 PQO131083:PQV131083 QAK131083:QAR131083 QKG131083:QKN131083 QUC131083:QUJ131083 RDY131083:REF131083 RNU131083:ROB131083 RXQ131083:RXX131083 SHM131083:SHT131083 SRI131083:SRP131083 TBE131083:TBL131083 TLA131083:TLH131083 TUW131083:TVD131083 UES131083:UEZ131083 UOO131083:UOV131083 UYK131083:UYR131083 VIG131083:VIN131083 VSC131083:VSJ131083 WBY131083:WCF131083 WLU131083:WMB131083 WVQ131083:WVX131083 I196619:P196619 JE196619:JL196619 TA196619:TH196619 ACW196619:ADD196619 AMS196619:AMZ196619 AWO196619:AWV196619 BGK196619:BGR196619 BQG196619:BQN196619 CAC196619:CAJ196619 CJY196619:CKF196619 CTU196619:CUB196619 DDQ196619:DDX196619 DNM196619:DNT196619 DXI196619:DXP196619 EHE196619:EHL196619 ERA196619:ERH196619 FAW196619:FBD196619 FKS196619:FKZ196619 FUO196619:FUV196619 GEK196619:GER196619 GOG196619:GON196619 GYC196619:GYJ196619 HHY196619:HIF196619 HRU196619:HSB196619 IBQ196619:IBX196619 ILM196619:ILT196619 IVI196619:IVP196619 JFE196619:JFL196619 JPA196619:JPH196619 JYW196619:JZD196619 KIS196619:KIZ196619 KSO196619:KSV196619 LCK196619:LCR196619 LMG196619:LMN196619 LWC196619:LWJ196619 MFY196619:MGF196619 MPU196619:MQB196619 MZQ196619:MZX196619 NJM196619:NJT196619 NTI196619:NTP196619 ODE196619:ODL196619 ONA196619:ONH196619 OWW196619:OXD196619 PGS196619:PGZ196619 PQO196619:PQV196619 QAK196619:QAR196619 QKG196619:QKN196619 QUC196619:QUJ196619 RDY196619:REF196619 RNU196619:ROB196619 RXQ196619:RXX196619 SHM196619:SHT196619 SRI196619:SRP196619 TBE196619:TBL196619 TLA196619:TLH196619 TUW196619:TVD196619 UES196619:UEZ196619 UOO196619:UOV196619 UYK196619:UYR196619 VIG196619:VIN196619 VSC196619:VSJ196619 WBY196619:WCF196619 WLU196619:WMB196619 WVQ196619:WVX196619 I262155:P262155 JE262155:JL262155 TA262155:TH262155 ACW262155:ADD262155 AMS262155:AMZ262155 AWO262155:AWV262155 BGK262155:BGR262155 BQG262155:BQN262155 CAC262155:CAJ262155 CJY262155:CKF262155 CTU262155:CUB262155 DDQ262155:DDX262155 DNM262155:DNT262155 DXI262155:DXP262155 EHE262155:EHL262155 ERA262155:ERH262155 FAW262155:FBD262155 FKS262155:FKZ262155 FUO262155:FUV262155 GEK262155:GER262155 GOG262155:GON262155 GYC262155:GYJ262155 HHY262155:HIF262155 HRU262155:HSB262155 IBQ262155:IBX262155 ILM262155:ILT262155 IVI262155:IVP262155 JFE262155:JFL262155 JPA262155:JPH262155 JYW262155:JZD262155 KIS262155:KIZ262155 KSO262155:KSV262155 LCK262155:LCR262155 LMG262155:LMN262155 LWC262155:LWJ262155 MFY262155:MGF262155 MPU262155:MQB262155 MZQ262155:MZX262155 NJM262155:NJT262155 NTI262155:NTP262155 ODE262155:ODL262155 ONA262155:ONH262155 OWW262155:OXD262155 PGS262155:PGZ262155 PQO262155:PQV262155 QAK262155:QAR262155 QKG262155:QKN262155 QUC262155:QUJ262155 RDY262155:REF262155 RNU262155:ROB262155 RXQ262155:RXX262155 SHM262155:SHT262155 SRI262155:SRP262155 TBE262155:TBL262155 TLA262155:TLH262155 TUW262155:TVD262155 UES262155:UEZ262155 UOO262155:UOV262155 UYK262155:UYR262155 VIG262155:VIN262155 VSC262155:VSJ262155 WBY262155:WCF262155 WLU262155:WMB262155 WVQ262155:WVX262155 I327691:P327691 JE327691:JL327691 TA327691:TH327691 ACW327691:ADD327691 AMS327691:AMZ327691 AWO327691:AWV327691 BGK327691:BGR327691 BQG327691:BQN327691 CAC327691:CAJ327691 CJY327691:CKF327691 CTU327691:CUB327691 DDQ327691:DDX327691 DNM327691:DNT327691 DXI327691:DXP327691 EHE327691:EHL327691 ERA327691:ERH327691 FAW327691:FBD327691 FKS327691:FKZ327691 FUO327691:FUV327691 GEK327691:GER327691 GOG327691:GON327691 GYC327691:GYJ327691 HHY327691:HIF327691 HRU327691:HSB327691 IBQ327691:IBX327691 ILM327691:ILT327691 IVI327691:IVP327691 JFE327691:JFL327691 JPA327691:JPH327691 JYW327691:JZD327691 KIS327691:KIZ327691 KSO327691:KSV327691 LCK327691:LCR327691 LMG327691:LMN327691 LWC327691:LWJ327691 MFY327691:MGF327691 MPU327691:MQB327691 MZQ327691:MZX327691 NJM327691:NJT327691 NTI327691:NTP327691 ODE327691:ODL327691 ONA327691:ONH327691 OWW327691:OXD327691 PGS327691:PGZ327691 PQO327691:PQV327691 QAK327691:QAR327691 QKG327691:QKN327691 QUC327691:QUJ327691 RDY327691:REF327691 RNU327691:ROB327691 RXQ327691:RXX327691 SHM327691:SHT327691 SRI327691:SRP327691 TBE327691:TBL327691 TLA327691:TLH327691 TUW327691:TVD327691 UES327691:UEZ327691 UOO327691:UOV327691 UYK327691:UYR327691 VIG327691:VIN327691 VSC327691:VSJ327691 WBY327691:WCF327691 WLU327691:WMB327691 WVQ327691:WVX327691 I393227:P393227 JE393227:JL393227 TA393227:TH393227 ACW393227:ADD393227 AMS393227:AMZ393227 AWO393227:AWV393227 BGK393227:BGR393227 BQG393227:BQN393227 CAC393227:CAJ393227 CJY393227:CKF393227 CTU393227:CUB393227 DDQ393227:DDX393227 DNM393227:DNT393227 DXI393227:DXP393227 EHE393227:EHL393227 ERA393227:ERH393227 FAW393227:FBD393227 FKS393227:FKZ393227 FUO393227:FUV393227 GEK393227:GER393227 GOG393227:GON393227 GYC393227:GYJ393227 HHY393227:HIF393227 HRU393227:HSB393227 IBQ393227:IBX393227 ILM393227:ILT393227 IVI393227:IVP393227 JFE393227:JFL393227 JPA393227:JPH393227 JYW393227:JZD393227 KIS393227:KIZ393227 KSO393227:KSV393227 LCK393227:LCR393227 LMG393227:LMN393227 LWC393227:LWJ393227 MFY393227:MGF393227 MPU393227:MQB393227 MZQ393227:MZX393227 NJM393227:NJT393227 NTI393227:NTP393227 ODE393227:ODL393227 ONA393227:ONH393227 OWW393227:OXD393227 PGS393227:PGZ393227 PQO393227:PQV393227 QAK393227:QAR393227 QKG393227:QKN393227 QUC393227:QUJ393227 RDY393227:REF393227 RNU393227:ROB393227 RXQ393227:RXX393227 SHM393227:SHT393227 SRI393227:SRP393227 TBE393227:TBL393227 TLA393227:TLH393227 TUW393227:TVD393227 UES393227:UEZ393227 UOO393227:UOV393227 UYK393227:UYR393227 VIG393227:VIN393227 VSC393227:VSJ393227 WBY393227:WCF393227 WLU393227:WMB393227 WVQ393227:WVX393227 I458763:P458763 JE458763:JL458763 TA458763:TH458763 ACW458763:ADD458763 AMS458763:AMZ458763 AWO458763:AWV458763 BGK458763:BGR458763 BQG458763:BQN458763 CAC458763:CAJ458763 CJY458763:CKF458763 CTU458763:CUB458763 DDQ458763:DDX458763 DNM458763:DNT458763 DXI458763:DXP458763 EHE458763:EHL458763 ERA458763:ERH458763 FAW458763:FBD458763 FKS458763:FKZ458763 FUO458763:FUV458763 GEK458763:GER458763 GOG458763:GON458763 GYC458763:GYJ458763 HHY458763:HIF458763 HRU458763:HSB458763 IBQ458763:IBX458763 ILM458763:ILT458763 IVI458763:IVP458763 JFE458763:JFL458763 JPA458763:JPH458763 JYW458763:JZD458763 KIS458763:KIZ458763 KSO458763:KSV458763 LCK458763:LCR458763 LMG458763:LMN458763 LWC458763:LWJ458763 MFY458763:MGF458763 MPU458763:MQB458763 MZQ458763:MZX458763 NJM458763:NJT458763 NTI458763:NTP458763 ODE458763:ODL458763 ONA458763:ONH458763 OWW458763:OXD458763 PGS458763:PGZ458763 PQO458763:PQV458763 QAK458763:QAR458763 QKG458763:QKN458763 QUC458763:QUJ458763 RDY458763:REF458763 RNU458763:ROB458763 RXQ458763:RXX458763 SHM458763:SHT458763 SRI458763:SRP458763 TBE458763:TBL458763 TLA458763:TLH458763 TUW458763:TVD458763 UES458763:UEZ458763 UOO458763:UOV458763 UYK458763:UYR458763 VIG458763:VIN458763 VSC458763:VSJ458763 WBY458763:WCF458763 WLU458763:WMB458763 WVQ458763:WVX458763 I524299:P524299 JE524299:JL524299 TA524299:TH524299 ACW524299:ADD524299 AMS524299:AMZ524299 AWO524299:AWV524299 BGK524299:BGR524299 BQG524299:BQN524299 CAC524299:CAJ524299 CJY524299:CKF524299 CTU524299:CUB524299 DDQ524299:DDX524299 DNM524299:DNT524299 DXI524299:DXP524299 EHE524299:EHL524299 ERA524299:ERH524299 FAW524299:FBD524299 FKS524299:FKZ524299 FUO524299:FUV524299 GEK524299:GER524299 GOG524299:GON524299 GYC524299:GYJ524299 HHY524299:HIF524299 HRU524299:HSB524299 IBQ524299:IBX524299 ILM524299:ILT524299 IVI524299:IVP524299 JFE524299:JFL524299 JPA524299:JPH524299 JYW524299:JZD524299 KIS524299:KIZ524299 KSO524299:KSV524299 LCK524299:LCR524299 LMG524299:LMN524299 LWC524299:LWJ524299 MFY524299:MGF524299 MPU524299:MQB524299 MZQ524299:MZX524299 NJM524299:NJT524299 NTI524299:NTP524299 ODE524299:ODL524299 ONA524299:ONH524299 OWW524299:OXD524299 PGS524299:PGZ524299 PQO524299:PQV524299 QAK524299:QAR524299 QKG524299:QKN524299 QUC524299:QUJ524299 RDY524299:REF524299 RNU524299:ROB524299 RXQ524299:RXX524299 SHM524299:SHT524299 SRI524299:SRP524299 TBE524299:TBL524299 TLA524299:TLH524299 TUW524299:TVD524299 UES524299:UEZ524299 UOO524299:UOV524299 UYK524299:UYR524299 VIG524299:VIN524299 VSC524299:VSJ524299 WBY524299:WCF524299 WLU524299:WMB524299 WVQ524299:WVX524299 I589835:P589835 JE589835:JL589835 TA589835:TH589835 ACW589835:ADD589835 AMS589835:AMZ589835 AWO589835:AWV589835 BGK589835:BGR589835 BQG589835:BQN589835 CAC589835:CAJ589835 CJY589835:CKF589835 CTU589835:CUB589835 DDQ589835:DDX589835 DNM589835:DNT589835 DXI589835:DXP589835 EHE589835:EHL589835 ERA589835:ERH589835 FAW589835:FBD589835 FKS589835:FKZ589835 FUO589835:FUV589835 GEK589835:GER589835 GOG589835:GON589835 GYC589835:GYJ589835 HHY589835:HIF589835 HRU589835:HSB589835 IBQ589835:IBX589835 ILM589835:ILT589835 IVI589835:IVP589835 JFE589835:JFL589835 JPA589835:JPH589835 JYW589835:JZD589835 KIS589835:KIZ589835 KSO589835:KSV589835 LCK589835:LCR589835 LMG589835:LMN589835 LWC589835:LWJ589835 MFY589835:MGF589835 MPU589835:MQB589835 MZQ589835:MZX589835 NJM589835:NJT589835 NTI589835:NTP589835 ODE589835:ODL589835 ONA589835:ONH589835 OWW589835:OXD589835 PGS589835:PGZ589835 PQO589835:PQV589835 QAK589835:QAR589835 QKG589835:QKN589835 QUC589835:QUJ589835 RDY589835:REF589835 RNU589835:ROB589835 RXQ589835:RXX589835 SHM589835:SHT589835 SRI589835:SRP589835 TBE589835:TBL589835 TLA589835:TLH589835 TUW589835:TVD589835 UES589835:UEZ589835 UOO589835:UOV589835 UYK589835:UYR589835 VIG589835:VIN589835 VSC589835:VSJ589835 WBY589835:WCF589835 WLU589835:WMB589835 WVQ589835:WVX589835 I655371:P655371 JE655371:JL655371 TA655371:TH655371 ACW655371:ADD655371 AMS655371:AMZ655371 AWO655371:AWV655371 BGK655371:BGR655371 BQG655371:BQN655371 CAC655371:CAJ655371 CJY655371:CKF655371 CTU655371:CUB655371 DDQ655371:DDX655371 DNM655371:DNT655371 DXI655371:DXP655371 EHE655371:EHL655371 ERA655371:ERH655371 FAW655371:FBD655371 FKS655371:FKZ655371 FUO655371:FUV655371 GEK655371:GER655371 GOG655371:GON655371 GYC655371:GYJ655371 HHY655371:HIF655371 HRU655371:HSB655371 IBQ655371:IBX655371 ILM655371:ILT655371 IVI655371:IVP655371 JFE655371:JFL655371 JPA655371:JPH655371 JYW655371:JZD655371 KIS655371:KIZ655371 KSO655371:KSV655371 LCK655371:LCR655371 LMG655371:LMN655371 LWC655371:LWJ655371 MFY655371:MGF655371 MPU655371:MQB655371 MZQ655371:MZX655371 NJM655371:NJT655371 NTI655371:NTP655371 ODE655371:ODL655371 ONA655371:ONH655371 OWW655371:OXD655371 PGS655371:PGZ655371 PQO655371:PQV655371 QAK655371:QAR655371 QKG655371:QKN655371 QUC655371:QUJ655371 RDY655371:REF655371 RNU655371:ROB655371 RXQ655371:RXX655371 SHM655371:SHT655371 SRI655371:SRP655371 TBE655371:TBL655371 TLA655371:TLH655371 TUW655371:TVD655371 UES655371:UEZ655371 UOO655371:UOV655371 UYK655371:UYR655371 VIG655371:VIN655371 VSC655371:VSJ655371 WBY655371:WCF655371 WLU655371:WMB655371 WVQ655371:WVX655371 I720907:P720907 JE720907:JL720907 TA720907:TH720907 ACW720907:ADD720907 AMS720907:AMZ720907 AWO720907:AWV720907 BGK720907:BGR720907 BQG720907:BQN720907 CAC720907:CAJ720907 CJY720907:CKF720907 CTU720907:CUB720907 DDQ720907:DDX720907 DNM720907:DNT720907 DXI720907:DXP720907 EHE720907:EHL720907 ERA720907:ERH720907 FAW720907:FBD720907 FKS720907:FKZ720907 FUO720907:FUV720907 GEK720907:GER720907 GOG720907:GON720907 GYC720907:GYJ720907 HHY720907:HIF720907 HRU720907:HSB720907 IBQ720907:IBX720907 ILM720907:ILT720907 IVI720907:IVP720907 JFE720907:JFL720907 JPA720907:JPH720907 JYW720907:JZD720907 KIS720907:KIZ720907 KSO720907:KSV720907 LCK720907:LCR720907 LMG720907:LMN720907 LWC720907:LWJ720907 MFY720907:MGF720907 MPU720907:MQB720907 MZQ720907:MZX720907 NJM720907:NJT720907 NTI720907:NTP720907 ODE720907:ODL720907 ONA720907:ONH720907 OWW720907:OXD720907 PGS720907:PGZ720907 PQO720907:PQV720907 QAK720907:QAR720907 QKG720907:QKN720907 QUC720907:QUJ720907 RDY720907:REF720907 RNU720907:ROB720907 RXQ720907:RXX720907 SHM720907:SHT720907 SRI720907:SRP720907 TBE720907:TBL720907 TLA720907:TLH720907 TUW720907:TVD720907 UES720907:UEZ720907 UOO720907:UOV720907 UYK720907:UYR720907 VIG720907:VIN720907 VSC720907:VSJ720907 WBY720907:WCF720907 WLU720907:WMB720907 WVQ720907:WVX720907 I786443:P786443 JE786443:JL786443 TA786443:TH786443 ACW786443:ADD786443 AMS786443:AMZ786443 AWO786443:AWV786443 BGK786443:BGR786443 BQG786443:BQN786443 CAC786443:CAJ786443 CJY786443:CKF786443 CTU786443:CUB786443 DDQ786443:DDX786443 DNM786443:DNT786443 DXI786443:DXP786443 EHE786443:EHL786443 ERA786443:ERH786443 FAW786443:FBD786443 FKS786443:FKZ786443 FUO786443:FUV786443 GEK786443:GER786443 GOG786443:GON786443 GYC786443:GYJ786443 HHY786443:HIF786443 HRU786443:HSB786443 IBQ786443:IBX786443 ILM786443:ILT786443 IVI786443:IVP786443 JFE786443:JFL786443 JPA786443:JPH786443 JYW786443:JZD786443 KIS786443:KIZ786443 KSO786443:KSV786443 LCK786443:LCR786443 LMG786443:LMN786443 LWC786443:LWJ786443 MFY786443:MGF786443 MPU786443:MQB786443 MZQ786443:MZX786443 NJM786443:NJT786443 NTI786443:NTP786443 ODE786443:ODL786443 ONA786443:ONH786443 OWW786443:OXD786443 PGS786443:PGZ786443 PQO786443:PQV786443 QAK786443:QAR786443 QKG786443:QKN786443 QUC786443:QUJ786443 RDY786443:REF786443 RNU786443:ROB786443 RXQ786443:RXX786443 SHM786443:SHT786443 SRI786443:SRP786443 TBE786443:TBL786443 TLA786443:TLH786443 TUW786443:TVD786443 UES786443:UEZ786443 UOO786443:UOV786443 UYK786443:UYR786443 VIG786443:VIN786443 VSC786443:VSJ786443 WBY786443:WCF786443 WLU786443:WMB786443 WVQ786443:WVX786443 I851979:P851979 JE851979:JL851979 TA851979:TH851979 ACW851979:ADD851979 AMS851979:AMZ851979 AWO851979:AWV851979 BGK851979:BGR851979 BQG851979:BQN851979 CAC851979:CAJ851979 CJY851979:CKF851979 CTU851979:CUB851979 DDQ851979:DDX851979 DNM851979:DNT851979 DXI851979:DXP851979 EHE851979:EHL851979 ERA851979:ERH851979 FAW851979:FBD851979 FKS851979:FKZ851979 FUO851979:FUV851979 GEK851979:GER851979 GOG851979:GON851979 GYC851979:GYJ851979 HHY851979:HIF851979 HRU851979:HSB851979 IBQ851979:IBX851979 ILM851979:ILT851979 IVI851979:IVP851979 JFE851979:JFL851979 JPA851979:JPH851979 JYW851979:JZD851979 KIS851979:KIZ851979 KSO851979:KSV851979 LCK851979:LCR851979 LMG851979:LMN851979 LWC851979:LWJ851979 MFY851979:MGF851979 MPU851979:MQB851979 MZQ851979:MZX851979 NJM851979:NJT851979 NTI851979:NTP851979 ODE851979:ODL851979 ONA851979:ONH851979 OWW851979:OXD851979 PGS851979:PGZ851979 PQO851979:PQV851979 QAK851979:QAR851979 QKG851979:QKN851979 QUC851979:QUJ851979 RDY851979:REF851979 RNU851979:ROB851979 RXQ851979:RXX851979 SHM851979:SHT851979 SRI851979:SRP851979 TBE851979:TBL851979 TLA851979:TLH851979 TUW851979:TVD851979 UES851979:UEZ851979 UOO851979:UOV851979 UYK851979:UYR851979 VIG851979:VIN851979 VSC851979:VSJ851979 WBY851979:WCF851979 WLU851979:WMB851979 WVQ851979:WVX851979 I917515:P917515 JE917515:JL917515 TA917515:TH917515 ACW917515:ADD917515 AMS917515:AMZ917515 AWO917515:AWV917515 BGK917515:BGR917515 BQG917515:BQN917515 CAC917515:CAJ917515 CJY917515:CKF917515 CTU917515:CUB917515 DDQ917515:DDX917515 DNM917515:DNT917515 DXI917515:DXP917515 EHE917515:EHL917515 ERA917515:ERH917515 FAW917515:FBD917515 FKS917515:FKZ917515 FUO917515:FUV917515 GEK917515:GER917515 GOG917515:GON917515 GYC917515:GYJ917515 HHY917515:HIF917515 HRU917515:HSB917515 IBQ917515:IBX917515 ILM917515:ILT917515 IVI917515:IVP917515 JFE917515:JFL917515 JPA917515:JPH917515 JYW917515:JZD917515 KIS917515:KIZ917515 KSO917515:KSV917515 LCK917515:LCR917515 LMG917515:LMN917515 LWC917515:LWJ917515 MFY917515:MGF917515 MPU917515:MQB917515 MZQ917515:MZX917515 NJM917515:NJT917515 NTI917515:NTP917515 ODE917515:ODL917515 ONA917515:ONH917515 OWW917515:OXD917515 PGS917515:PGZ917515 PQO917515:PQV917515 QAK917515:QAR917515 QKG917515:QKN917515 QUC917515:QUJ917515 RDY917515:REF917515 RNU917515:ROB917515 RXQ917515:RXX917515 SHM917515:SHT917515 SRI917515:SRP917515 TBE917515:TBL917515 TLA917515:TLH917515 TUW917515:TVD917515 UES917515:UEZ917515 UOO917515:UOV917515 UYK917515:UYR917515 VIG917515:VIN917515 VSC917515:VSJ917515 WBY917515:WCF917515 WLU917515:WMB917515 WVQ917515:WVX917515 I983051:P983051 JE983051:JL983051 TA983051:TH983051 ACW983051:ADD983051 AMS983051:AMZ983051 AWO983051:AWV983051 BGK983051:BGR983051 BQG983051:BQN983051 CAC983051:CAJ983051 CJY983051:CKF983051 CTU983051:CUB983051 DDQ983051:DDX983051 DNM983051:DNT983051 DXI983051:DXP983051 EHE983051:EHL983051 ERA983051:ERH983051 FAW983051:FBD983051 FKS983051:FKZ983051 FUO983051:FUV983051 GEK983051:GER983051 GOG983051:GON983051 GYC983051:GYJ983051 HHY983051:HIF983051 HRU983051:HSB983051 IBQ983051:IBX983051 ILM983051:ILT983051 IVI983051:IVP983051 JFE983051:JFL983051 JPA983051:JPH983051 JYW983051:JZD983051 KIS983051:KIZ983051 KSO983051:KSV983051 LCK983051:LCR983051 LMG983051:LMN983051 LWC983051:LWJ983051 MFY983051:MGF983051 MPU983051:MQB983051 MZQ983051:MZX983051 NJM983051:NJT983051 NTI983051:NTP983051 ODE983051:ODL983051 ONA983051:ONH983051 OWW983051:OXD983051 PGS983051:PGZ983051 PQO983051:PQV983051 QAK983051:QAR983051 QKG983051:QKN983051 QUC983051:QUJ983051 RDY983051:REF983051 RNU983051:ROB983051 RXQ983051:RXX983051 SHM983051:SHT983051 SRI983051:SRP983051 TBE983051:TBL983051 TLA983051:TLH983051 TUW983051:TVD983051 UES983051:UEZ983051 UOO983051:UOV983051 UYK983051:UYR983051 VIG983051:VIN983051 VSC983051:VSJ983051 WBY983051:WCF983051 WLU983051:WMB983051 WVQ983051:WVX983051">
      <formula1>$A$50:$A$56</formula1>
    </dataValidation>
    <dataValidation operator="greaterThanOrEqual" allowBlank="1" showInputMessage="1" showErrorMessage="1" errorTitle="Erro de valores" error="Digite um valor igual a 0% ou 2%." sqref="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WVV983065"/>
    <dataValidation type="decimal" allowBlank="1" showInputMessage="1" showErrorMessage="1" errorTitle="Erro de valores" error="Digite um valor maior do que 0." sqref="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formula1>0</formula1>
      <formula2>1</formula2>
    </dataValidation>
    <dataValidation type="decimal" allowBlank="1" showInputMessage="1" showErrorMessage="1" errorTitle="Valor não permitido" error="Digite um percentual entre 0% e 100%." promptTitle="Valores admissíveis:" prompt="Insira valores entre 0 e 100%." sqref="Q13:R13 JM13:JN13 TI13:TJ13 ADE13:ADF13 ANA13:ANB13 AWW13:AWX13 BGS13:BGT13 BQO13:BQP13 CAK13:CAL13 CKG13:CKH13 CUC13:CUD13 DDY13:DDZ13 DNU13:DNV13 DXQ13:DXR13 EHM13:EHN13 ERI13:ERJ13 FBE13:FBF13 FLA13:FLB13 FUW13:FUX13 GES13:GET13 GOO13:GOP13 GYK13:GYL13 HIG13:HIH13 HSC13:HSD13 IBY13:IBZ13 ILU13:ILV13 IVQ13:IVR13 JFM13:JFN13 JPI13:JPJ13 JZE13:JZF13 KJA13:KJB13 KSW13:KSX13 LCS13:LCT13 LMO13:LMP13 LWK13:LWL13 MGG13:MGH13 MQC13:MQD13 MZY13:MZZ13 NJU13:NJV13 NTQ13:NTR13 ODM13:ODN13 ONI13:ONJ13 OXE13:OXF13 PHA13:PHB13 PQW13:PQX13 QAS13:QAT13 QKO13:QKP13 QUK13:QUL13 REG13:REH13 ROC13:ROD13 RXY13:RXZ13 SHU13:SHV13 SRQ13:SRR13 TBM13:TBN13 TLI13:TLJ13 TVE13:TVF13 UFA13:UFB13 UOW13:UOX13 UYS13:UYT13 VIO13:VIP13 VSK13:VSL13 WCG13:WCH13 WMC13:WMD13 WVY13:WVZ13 Q65549:R65549 JM65549:JN65549 TI65549:TJ65549 ADE65549:ADF65549 ANA65549:ANB65549 AWW65549:AWX65549 BGS65549:BGT65549 BQO65549:BQP65549 CAK65549:CAL65549 CKG65549:CKH65549 CUC65549:CUD65549 DDY65549:DDZ65549 DNU65549:DNV65549 DXQ65549:DXR65549 EHM65549:EHN65549 ERI65549:ERJ65549 FBE65549:FBF65549 FLA65549:FLB65549 FUW65549:FUX65549 GES65549:GET65549 GOO65549:GOP65549 GYK65549:GYL65549 HIG65549:HIH65549 HSC65549:HSD65549 IBY65549:IBZ65549 ILU65549:ILV65549 IVQ65549:IVR65549 JFM65549:JFN65549 JPI65549:JPJ65549 JZE65549:JZF65549 KJA65549:KJB65549 KSW65549:KSX65549 LCS65549:LCT65549 LMO65549:LMP65549 LWK65549:LWL65549 MGG65549:MGH65549 MQC65549:MQD65549 MZY65549:MZZ65549 NJU65549:NJV65549 NTQ65549:NTR65549 ODM65549:ODN65549 ONI65549:ONJ65549 OXE65549:OXF65549 PHA65549:PHB65549 PQW65549:PQX65549 QAS65549:QAT65549 QKO65549:QKP65549 QUK65549:QUL65549 REG65549:REH65549 ROC65549:ROD65549 RXY65549:RXZ65549 SHU65549:SHV65549 SRQ65549:SRR65549 TBM65549:TBN65549 TLI65549:TLJ65549 TVE65549:TVF65549 UFA65549:UFB65549 UOW65549:UOX65549 UYS65549:UYT65549 VIO65549:VIP65549 VSK65549:VSL65549 WCG65549:WCH65549 WMC65549:WMD65549 WVY65549:WVZ65549 Q131085:R131085 JM131085:JN131085 TI131085:TJ131085 ADE131085:ADF131085 ANA131085:ANB131085 AWW131085:AWX131085 BGS131085:BGT131085 BQO131085:BQP131085 CAK131085:CAL131085 CKG131085:CKH131085 CUC131085:CUD131085 DDY131085:DDZ131085 DNU131085:DNV131085 DXQ131085:DXR131085 EHM131085:EHN131085 ERI131085:ERJ131085 FBE131085:FBF131085 FLA131085:FLB131085 FUW131085:FUX131085 GES131085:GET131085 GOO131085:GOP131085 GYK131085:GYL131085 HIG131085:HIH131085 HSC131085:HSD131085 IBY131085:IBZ131085 ILU131085:ILV131085 IVQ131085:IVR131085 JFM131085:JFN131085 JPI131085:JPJ131085 JZE131085:JZF131085 KJA131085:KJB131085 KSW131085:KSX131085 LCS131085:LCT131085 LMO131085:LMP131085 LWK131085:LWL131085 MGG131085:MGH131085 MQC131085:MQD131085 MZY131085:MZZ131085 NJU131085:NJV131085 NTQ131085:NTR131085 ODM131085:ODN131085 ONI131085:ONJ131085 OXE131085:OXF131085 PHA131085:PHB131085 PQW131085:PQX131085 QAS131085:QAT131085 QKO131085:QKP131085 QUK131085:QUL131085 REG131085:REH131085 ROC131085:ROD131085 RXY131085:RXZ131085 SHU131085:SHV131085 SRQ131085:SRR131085 TBM131085:TBN131085 TLI131085:TLJ131085 TVE131085:TVF131085 UFA131085:UFB131085 UOW131085:UOX131085 UYS131085:UYT131085 VIO131085:VIP131085 VSK131085:VSL131085 WCG131085:WCH131085 WMC131085:WMD131085 WVY131085:WVZ131085 Q196621:R196621 JM196621:JN196621 TI196621:TJ196621 ADE196621:ADF196621 ANA196621:ANB196621 AWW196621:AWX196621 BGS196621:BGT196621 BQO196621:BQP196621 CAK196621:CAL196621 CKG196621:CKH196621 CUC196621:CUD196621 DDY196621:DDZ196621 DNU196621:DNV196621 DXQ196621:DXR196621 EHM196621:EHN196621 ERI196621:ERJ196621 FBE196621:FBF196621 FLA196621:FLB196621 FUW196621:FUX196621 GES196621:GET196621 GOO196621:GOP196621 GYK196621:GYL196621 HIG196621:HIH196621 HSC196621:HSD196621 IBY196621:IBZ196621 ILU196621:ILV196621 IVQ196621:IVR196621 JFM196621:JFN196621 JPI196621:JPJ196621 JZE196621:JZF196621 KJA196621:KJB196621 KSW196621:KSX196621 LCS196621:LCT196621 LMO196621:LMP196621 LWK196621:LWL196621 MGG196621:MGH196621 MQC196621:MQD196621 MZY196621:MZZ196621 NJU196621:NJV196621 NTQ196621:NTR196621 ODM196621:ODN196621 ONI196621:ONJ196621 OXE196621:OXF196621 PHA196621:PHB196621 PQW196621:PQX196621 QAS196621:QAT196621 QKO196621:QKP196621 QUK196621:QUL196621 REG196621:REH196621 ROC196621:ROD196621 RXY196621:RXZ196621 SHU196621:SHV196621 SRQ196621:SRR196621 TBM196621:TBN196621 TLI196621:TLJ196621 TVE196621:TVF196621 UFA196621:UFB196621 UOW196621:UOX196621 UYS196621:UYT196621 VIO196621:VIP196621 VSK196621:VSL196621 WCG196621:WCH196621 WMC196621:WMD196621 WVY196621:WVZ196621 Q262157:R262157 JM262157:JN262157 TI262157:TJ262157 ADE262157:ADF262157 ANA262157:ANB262157 AWW262157:AWX262157 BGS262157:BGT262157 BQO262157:BQP262157 CAK262157:CAL262157 CKG262157:CKH262157 CUC262157:CUD262157 DDY262157:DDZ262157 DNU262157:DNV262157 DXQ262157:DXR262157 EHM262157:EHN262157 ERI262157:ERJ262157 FBE262157:FBF262157 FLA262157:FLB262157 FUW262157:FUX262157 GES262157:GET262157 GOO262157:GOP262157 GYK262157:GYL262157 HIG262157:HIH262157 HSC262157:HSD262157 IBY262157:IBZ262157 ILU262157:ILV262157 IVQ262157:IVR262157 JFM262157:JFN262157 JPI262157:JPJ262157 JZE262157:JZF262157 KJA262157:KJB262157 KSW262157:KSX262157 LCS262157:LCT262157 LMO262157:LMP262157 LWK262157:LWL262157 MGG262157:MGH262157 MQC262157:MQD262157 MZY262157:MZZ262157 NJU262157:NJV262157 NTQ262157:NTR262157 ODM262157:ODN262157 ONI262157:ONJ262157 OXE262157:OXF262157 PHA262157:PHB262157 PQW262157:PQX262157 QAS262157:QAT262157 QKO262157:QKP262157 QUK262157:QUL262157 REG262157:REH262157 ROC262157:ROD262157 RXY262157:RXZ262157 SHU262157:SHV262157 SRQ262157:SRR262157 TBM262157:TBN262157 TLI262157:TLJ262157 TVE262157:TVF262157 UFA262157:UFB262157 UOW262157:UOX262157 UYS262157:UYT262157 VIO262157:VIP262157 VSK262157:VSL262157 WCG262157:WCH262157 WMC262157:WMD262157 WVY262157:WVZ262157 Q327693:R327693 JM327693:JN327693 TI327693:TJ327693 ADE327693:ADF327693 ANA327693:ANB327693 AWW327693:AWX327693 BGS327693:BGT327693 BQO327693:BQP327693 CAK327693:CAL327693 CKG327693:CKH327693 CUC327693:CUD327693 DDY327693:DDZ327693 DNU327693:DNV327693 DXQ327693:DXR327693 EHM327693:EHN327693 ERI327693:ERJ327693 FBE327693:FBF327693 FLA327693:FLB327693 FUW327693:FUX327693 GES327693:GET327693 GOO327693:GOP327693 GYK327693:GYL327693 HIG327693:HIH327693 HSC327693:HSD327693 IBY327693:IBZ327693 ILU327693:ILV327693 IVQ327693:IVR327693 JFM327693:JFN327693 JPI327693:JPJ327693 JZE327693:JZF327693 KJA327693:KJB327693 KSW327693:KSX327693 LCS327693:LCT327693 LMO327693:LMP327693 LWK327693:LWL327693 MGG327693:MGH327693 MQC327693:MQD327693 MZY327693:MZZ327693 NJU327693:NJV327693 NTQ327693:NTR327693 ODM327693:ODN327693 ONI327693:ONJ327693 OXE327693:OXF327693 PHA327693:PHB327693 PQW327693:PQX327693 QAS327693:QAT327693 QKO327693:QKP327693 QUK327693:QUL327693 REG327693:REH327693 ROC327693:ROD327693 RXY327693:RXZ327693 SHU327693:SHV327693 SRQ327693:SRR327693 TBM327693:TBN327693 TLI327693:TLJ327693 TVE327693:TVF327693 UFA327693:UFB327693 UOW327693:UOX327693 UYS327693:UYT327693 VIO327693:VIP327693 VSK327693:VSL327693 WCG327693:WCH327693 WMC327693:WMD327693 WVY327693:WVZ327693 Q393229:R393229 JM393229:JN393229 TI393229:TJ393229 ADE393229:ADF393229 ANA393229:ANB393229 AWW393229:AWX393229 BGS393229:BGT393229 BQO393229:BQP393229 CAK393229:CAL393229 CKG393229:CKH393229 CUC393229:CUD393229 DDY393229:DDZ393229 DNU393229:DNV393229 DXQ393229:DXR393229 EHM393229:EHN393229 ERI393229:ERJ393229 FBE393229:FBF393229 FLA393229:FLB393229 FUW393229:FUX393229 GES393229:GET393229 GOO393229:GOP393229 GYK393229:GYL393229 HIG393229:HIH393229 HSC393229:HSD393229 IBY393229:IBZ393229 ILU393229:ILV393229 IVQ393229:IVR393229 JFM393229:JFN393229 JPI393229:JPJ393229 JZE393229:JZF393229 KJA393229:KJB393229 KSW393229:KSX393229 LCS393229:LCT393229 LMO393229:LMP393229 LWK393229:LWL393229 MGG393229:MGH393229 MQC393229:MQD393229 MZY393229:MZZ393229 NJU393229:NJV393229 NTQ393229:NTR393229 ODM393229:ODN393229 ONI393229:ONJ393229 OXE393229:OXF393229 PHA393229:PHB393229 PQW393229:PQX393229 QAS393229:QAT393229 QKO393229:QKP393229 QUK393229:QUL393229 REG393229:REH393229 ROC393229:ROD393229 RXY393229:RXZ393229 SHU393229:SHV393229 SRQ393229:SRR393229 TBM393229:TBN393229 TLI393229:TLJ393229 TVE393229:TVF393229 UFA393229:UFB393229 UOW393229:UOX393229 UYS393229:UYT393229 VIO393229:VIP393229 VSK393229:VSL393229 WCG393229:WCH393229 WMC393229:WMD393229 WVY393229:WVZ393229 Q458765:R458765 JM458765:JN458765 TI458765:TJ458765 ADE458765:ADF458765 ANA458765:ANB458765 AWW458765:AWX458765 BGS458765:BGT458765 BQO458765:BQP458765 CAK458765:CAL458765 CKG458765:CKH458765 CUC458765:CUD458765 DDY458765:DDZ458765 DNU458765:DNV458765 DXQ458765:DXR458765 EHM458765:EHN458765 ERI458765:ERJ458765 FBE458765:FBF458765 FLA458765:FLB458765 FUW458765:FUX458765 GES458765:GET458765 GOO458765:GOP458765 GYK458765:GYL458765 HIG458765:HIH458765 HSC458765:HSD458765 IBY458765:IBZ458765 ILU458765:ILV458765 IVQ458765:IVR458765 JFM458765:JFN458765 JPI458765:JPJ458765 JZE458765:JZF458765 KJA458765:KJB458765 KSW458765:KSX458765 LCS458765:LCT458765 LMO458765:LMP458765 LWK458765:LWL458765 MGG458765:MGH458765 MQC458765:MQD458765 MZY458765:MZZ458765 NJU458765:NJV458765 NTQ458765:NTR458765 ODM458765:ODN458765 ONI458765:ONJ458765 OXE458765:OXF458765 PHA458765:PHB458765 PQW458765:PQX458765 QAS458765:QAT458765 QKO458765:QKP458765 QUK458765:QUL458765 REG458765:REH458765 ROC458765:ROD458765 RXY458765:RXZ458765 SHU458765:SHV458765 SRQ458765:SRR458765 TBM458765:TBN458765 TLI458765:TLJ458765 TVE458765:TVF458765 UFA458765:UFB458765 UOW458765:UOX458765 UYS458765:UYT458765 VIO458765:VIP458765 VSK458765:VSL458765 WCG458765:WCH458765 WMC458765:WMD458765 WVY458765:WVZ458765 Q524301:R524301 JM524301:JN524301 TI524301:TJ524301 ADE524301:ADF524301 ANA524301:ANB524301 AWW524301:AWX524301 BGS524301:BGT524301 BQO524301:BQP524301 CAK524301:CAL524301 CKG524301:CKH524301 CUC524301:CUD524301 DDY524301:DDZ524301 DNU524301:DNV524301 DXQ524301:DXR524301 EHM524301:EHN524301 ERI524301:ERJ524301 FBE524301:FBF524301 FLA524301:FLB524301 FUW524301:FUX524301 GES524301:GET524301 GOO524301:GOP524301 GYK524301:GYL524301 HIG524301:HIH524301 HSC524301:HSD524301 IBY524301:IBZ524301 ILU524301:ILV524301 IVQ524301:IVR524301 JFM524301:JFN524301 JPI524301:JPJ524301 JZE524301:JZF524301 KJA524301:KJB524301 KSW524301:KSX524301 LCS524301:LCT524301 LMO524301:LMP524301 LWK524301:LWL524301 MGG524301:MGH524301 MQC524301:MQD524301 MZY524301:MZZ524301 NJU524301:NJV524301 NTQ524301:NTR524301 ODM524301:ODN524301 ONI524301:ONJ524301 OXE524301:OXF524301 PHA524301:PHB524301 PQW524301:PQX524301 QAS524301:QAT524301 QKO524301:QKP524301 QUK524301:QUL524301 REG524301:REH524301 ROC524301:ROD524301 RXY524301:RXZ524301 SHU524301:SHV524301 SRQ524301:SRR524301 TBM524301:TBN524301 TLI524301:TLJ524301 TVE524301:TVF524301 UFA524301:UFB524301 UOW524301:UOX524301 UYS524301:UYT524301 VIO524301:VIP524301 VSK524301:VSL524301 WCG524301:WCH524301 WMC524301:WMD524301 WVY524301:WVZ524301 Q589837:R589837 JM589837:JN589837 TI589837:TJ589837 ADE589837:ADF589837 ANA589837:ANB589837 AWW589837:AWX589837 BGS589837:BGT589837 BQO589837:BQP589837 CAK589837:CAL589837 CKG589837:CKH589837 CUC589837:CUD589837 DDY589837:DDZ589837 DNU589837:DNV589837 DXQ589837:DXR589837 EHM589837:EHN589837 ERI589837:ERJ589837 FBE589837:FBF589837 FLA589837:FLB589837 FUW589837:FUX589837 GES589837:GET589837 GOO589837:GOP589837 GYK589837:GYL589837 HIG589837:HIH589837 HSC589837:HSD589837 IBY589837:IBZ589837 ILU589837:ILV589837 IVQ589837:IVR589837 JFM589837:JFN589837 JPI589837:JPJ589837 JZE589837:JZF589837 KJA589837:KJB589837 KSW589837:KSX589837 LCS589837:LCT589837 LMO589837:LMP589837 LWK589837:LWL589837 MGG589837:MGH589837 MQC589837:MQD589837 MZY589837:MZZ589837 NJU589837:NJV589837 NTQ589837:NTR589837 ODM589837:ODN589837 ONI589837:ONJ589837 OXE589837:OXF589837 PHA589837:PHB589837 PQW589837:PQX589837 QAS589837:QAT589837 QKO589837:QKP589837 QUK589837:QUL589837 REG589837:REH589837 ROC589837:ROD589837 RXY589837:RXZ589837 SHU589837:SHV589837 SRQ589837:SRR589837 TBM589837:TBN589837 TLI589837:TLJ589837 TVE589837:TVF589837 UFA589837:UFB589837 UOW589837:UOX589837 UYS589837:UYT589837 VIO589837:VIP589837 VSK589837:VSL589837 WCG589837:WCH589837 WMC589837:WMD589837 WVY589837:WVZ589837 Q655373:R655373 JM655373:JN655373 TI655373:TJ655373 ADE655373:ADF655373 ANA655373:ANB655373 AWW655373:AWX655373 BGS655373:BGT655373 BQO655373:BQP655373 CAK655373:CAL655373 CKG655373:CKH655373 CUC655373:CUD655373 DDY655373:DDZ655373 DNU655373:DNV655373 DXQ655373:DXR655373 EHM655373:EHN655373 ERI655373:ERJ655373 FBE655373:FBF655373 FLA655373:FLB655373 FUW655373:FUX655373 GES655373:GET655373 GOO655373:GOP655373 GYK655373:GYL655373 HIG655373:HIH655373 HSC655373:HSD655373 IBY655373:IBZ655373 ILU655373:ILV655373 IVQ655373:IVR655373 JFM655373:JFN655373 JPI655373:JPJ655373 JZE655373:JZF655373 KJA655373:KJB655373 KSW655373:KSX655373 LCS655373:LCT655373 LMO655373:LMP655373 LWK655373:LWL655373 MGG655373:MGH655373 MQC655373:MQD655373 MZY655373:MZZ655373 NJU655373:NJV655373 NTQ655373:NTR655373 ODM655373:ODN655373 ONI655373:ONJ655373 OXE655373:OXF655373 PHA655373:PHB655373 PQW655373:PQX655373 QAS655373:QAT655373 QKO655373:QKP655373 QUK655373:QUL655373 REG655373:REH655373 ROC655373:ROD655373 RXY655373:RXZ655373 SHU655373:SHV655373 SRQ655373:SRR655373 TBM655373:TBN655373 TLI655373:TLJ655373 TVE655373:TVF655373 UFA655373:UFB655373 UOW655373:UOX655373 UYS655373:UYT655373 VIO655373:VIP655373 VSK655373:VSL655373 WCG655373:WCH655373 WMC655373:WMD655373 WVY655373:WVZ655373 Q720909:R720909 JM720909:JN720909 TI720909:TJ720909 ADE720909:ADF720909 ANA720909:ANB720909 AWW720909:AWX720909 BGS720909:BGT720909 BQO720909:BQP720909 CAK720909:CAL720909 CKG720909:CKH720909 CUC720909:CUD720909 DDY720909:DDZ720909 DNU720909:DNV720909 DXQ720909:DXR720909 EHM720909:EHN720909 ERI720909:ERJ720909 FBE720909:FBF720909 FLA720909:FLB720909 FUW720909:FUX720909 GES720909:GET720909 GOO720909:GOP720909 GYK720909:GYL720909 HIG720909:HIH720909 HSC720909:HSD720909 IBY720909:IBZ720909 ILU720909:ILV720909 IVQ720909:IVR720909 JFM720909:JFN720909 JPI720909:JPJ720909 JZE720909:JZF720909 KJA720909:KJB720909 KSW720909:KSX720909 LCS720909:LCT720909 LMO720909:LMP720909 LWK720909:LWL720909 MGG720909:MGH720909 MQC720909:MQD720909 MZY720909:MZZ720909 NJU720909:NJV720909 NTQ720909:NTR720909 ODM720909:ODN720909 ONI720909:ONJ720909 OXE720909:OXF720909 PHA720909:PHB720909 PQW720909:PQX720909 QAS720909:QAT720909 QKO720909:QKP720909 QUK720909:QUL720909 REG720909:REH720909 ROC720909:ROD720909 RXY720909:RXZ720909 SHU720909:SHV720909 SRQ720909:SRR720909 TBM720909:TBN720909 TLI720909:TLJ720909 TVE720909:TVF720909 UFA720909:UFB720909 UOW720909:UOX720909 UYS720909:UYT720909 VIO720909:VIP720909 VSK720909:VSL720909 WCG720909:WCH720909 WMC720909:WMD720909 WVY720909:WVZ720909 Q786445:R786445 JM786445:JN786445 TI786445:TJ786445 ADE786445:ADF786445 ANA786445:ANB786445 AWW786445:AWX786445 BGS786445:BGT786445 BQO786445:BQP786445 CAK786445:CAL786445 CKG786445:CKH786445 CUC786445:CUD786445 DDY786445:DDZ786445 DNU786445:DNV786445 DXQ786445:DXR786445 EHM786445:EHN786445 ERI786445:ERJ786445 FBE786445:FBF786445 FLA786445:FLB786445 FUW786445:FUX786445 GES786445:GET786445 GOO786445:GOP786445 GYK786445:GYL786445 HIG786445:HIH786445 HSC786445:HSD786445 IBY786445:IBZ786445 ILU786445:ILV786445 IVQ786445:IVR786445 JFM786445:JFN786445 JPI786445:JPJ786445 JZE786445:JZF786445 KJA786445:KJB786445 KSW786445:KSX786445 LCS786445:LCT786445 LMO786445:LMP786445 LWK786445:LWL786445 MGG786445:MGH786445 MQC786445:MQD786445 MZY786445:MZZ786445 NJU786445:NJV786445 NTQ786445:NTR786445 ODM786445:ODN786445 ONI786445:ONJ786445 OXE786445:OXF786445 PHA786445:PHB786445 PQW786445:PQX786445 QAS786445:QAT786445 QKO786445:QKP786445 QUK786445:QUL786445 REG786445:REH786445 ROC786445:ROD786445 RXY786445:RXZ786445 SHU786445:SHV786445 SRQ786445:SRR786445 TBM786445:TBN786445 TLI786445:TLJ786445 TVE786445:TVF786445 UFA786445:UFB786445 UOW786445:UOX786445 UYS786445:UYT786445 VIO786445:VIP786445 VSK786445:VSL786445 WCG786445:WCH786445 WMC786445:WMD786445 WVY786445:WVZ786445 Q851981:R851981 JM851981:JN851981 TI851981:TJ851981 ADE851981:ADF851981 ANA851981:ANB851981 AWW851981:AWX851981 BGS851981:BGT851981 BQO851981:BQP851981 CAK851981:CAL851981 CKG851981:CKH851981 CUC851981:CUD851981 DDY851981:DDZ851981 DNU851981:DNV851981 DXQ851981:DXR851981 EHM851981:EHN851981 ERI851981:ERJ851981 FBE851981:FBF851981 FLA851981:FLB851981 FUW851981:FUX851981 GES851981:GET851981 GOO851981:GOP851981 GYK851981:GYL851981 HIG851981:HIH851981 HSC851981:HSD851981 IBY851981:IBZ851981 ILU851981:ILV851981 IVQ851981:IVR851981 JFM851981:JFN851981 JPI851981:JPJ851981 JZE851981:JZF851981 KJA851981:KJB851981 KSW851981:KSX851981 LCS851981:LCT851981 LMO851981:LMP851981 LWK851981:LWL851981 MGG851981:MGH851981 MQC851981:MQD851981 MZY851981:MZZ851981 NJU851981:NJV851981 NTQ851981:NTR851981 ODM851981:ODN851981 ONI851981:ONJ851981 OXE851981:OXF851981 PHA851981:PHB851981 PQW851981:PQX851981 QAS851981:QAT851981 QKO851981:QKP851981 QUK851981:QUL851981 REG851981:REH851981 ROC851981:ROD851981 RXY851981:RXZ851981 SHU851981:SHV851981 SRQ851981:SRR851981 TBM851981:TBN851981 TLI851981:TLJ851981 TVE851981:TVF851981 UFA851981:UFB851981 UOW851981:UOX851981 UYS851981:UYT851981 VIO851981:VIP851981 VSK851981:VSL851981 WCG851981:WCH851981 WMC851981:WMD851981 WVY851981:WVZ851981 Q917517:R917517 JM917517:JN917517 TI917517:TJ917517 ADE917517:ADF917517 ANA917517:ANB917517 AWW917517:AWX917517 BGS917517:BGT917517 BQO917517:BQP917517 CAK917517:CAL917517 CKG917517:CKH917517 CUC917517:CUD917517 DDY917517:DDZ917517 DNU917517:DNV917517 DXQ917517:DXR917517 EHM917517:EHN917517 ERI917517:ERJ917517 FBE917517:FBF917517 FLA917517:FLB917517 FUW917517:FUX917517 GES917517:GET917517 GOO917517:GOP917517 GYK917517:GYL917517 HIG917517:HIH917517 HSC917517:HSD917517 IBY917517:IBZ917517 ILU917517:ILV917517 IVQ917517:IVR917517 JFM917517:JFN917517 JPI917517:JPJ917517 JZE917517:JZF917517 KJA917517:KJB917517 KSW917517:KSX917517 LCS917517:LCT917517 LMO917517:LMP917517 LWK917517:LWL917517 MGG917517:MGH917517 MQC917517:MQD917517 MZY917517:MZZ917517 NJU917517:NJV917517 NTQ917517:NTR917517 ODM917517:ODN917517 ONI917517:ONJ917517 OXE917517:OXF917517 PHA917517:PHB917517 PQW917517:PQX917517 QAS917517:QAT917517 QKO917517:QKP917517 QUK917517:QUL917517 REG917517:REH917517 ROC917517:ROD917517 RXY917517:RXZ917517 SHU917517:SHV917517 SRQ917517:SRR917517 TBM917517:TBN917517 TLI917517:TLJ917517 TVE917517:TVF917517 UFA917517:UFB917517 UOW917517:UOX917517 UYS917517:UYT917517 VIO917517:VIP917517 VSK917517:VSL917517 WCG917517:WCH917517 WMC917517:WMD917517 WVY917517:WVZ917517 Q983053:R983053 JM983053:JN983053 TI983053:TJ983053 ADE983053:ADF983053 ANA983053:ANB983053 AWW983053:AWX983053 BGS983053:BGT983053 BQO983053:BQP983053 CAK983053:CAL983053 CKG983053:CKH983053 CUC983053:CUD983053 DDY983053:DDZ983053 DNU983053:DNV983053 DXQ983053:DXR983053 EHM983053:EHN983053 ERI983053:ERJ983053 FBE983053:FBF983053 FLA983053:FLB983053 FUW983053:FUX983053 GES983053:GET983053 GOO983053:GOP983053 GYK983053:GYL983053 HIG983053:HIH983053 HSC983053:HSD983053 IBY983053:IBZ983053 ILU983053:ILV983053 IVQ983053:IVR983053 JFM983053:JFN983053 JPI983053:JPJ983053 JZE983053:JZF983053 KJA983053:KJB983053 KSW983053:KSX983053 LCS983053:LCT983053 LMO983053:LMP983053 LWK983053:LWL983053 MGG983053:MGH983053 MQC983053:MQD983053 MZY983053:MZZ983053 NJU983053:NJV983053 NTQ983053:NTR983053 ODM983053:ODN983053 ONI983053:ONJ983053 OXE983053:OXF983053 PHA983053:PHB983053 PQW983053:PQX983053 QAS983053:QAT983053 QKO983053:QKP983053 QUK983053:QUL983053 REG983053:REH983053 ROC983053:ROD983053 RXY983053:RXZ983053 SHU983053:SHV983053 SRQ983053:SRR983053 TBM983053:TBN983053 TLI983053:TLJ983053 TVE983053:TVF983053 UFA983053:UFB983053 UOW983053:UOX983053 UYS983053:UYT983053 VIO983053:VIP983053 VSK983053:VSL983053 WCG983053:WCH983053 WMC983053:WMD983053 WVY983053:WVZ983053">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formula1>0</formula1>
    </dataValidation>
    <dataValidation type="decimal" allowBlank="1" showInputMessage="1" showErrorMessage="1" errorTitle="Erro de valores" error="Digite um valor entre 0% e 100%" sqref="N18:N23 JJ18:JJ23 TF18:TF23 ADB18:ADB23 AMX18:AMX23 AWT18:AWT23 BGP18:BGP23 BQL18:BQL23 CAH18:CAH23 CKD18:CKD23 CTZ18:CTZ23 DDV18:DDV23 DNR18:DNR23 DXN18:DXN23 EHJ18:EHJ23 ERF18:ERF23 FBB18:FBB23 FKX18:FKX23 FUT18:FUT23 GEP18:GEP23 GOL18:GOL23 GYH18:GYH23 HID18:HID23 HRZ18:HRZ23 IBV18:IBV23 ILR18:ILR23 IVN18:IVN23 JFJ18:JFJ23 JPF18:JPF23 JZB18:JZB23 KIX18:KIX23 KST18:KST23 LCP18:LCP23 LML18:LML23 LWH18:LWH23 MGD18:MGD23 MPZ18:MPZ23 MZV18:MZV23 NJR18:NJR23 NTN18:NTN23 ODJ18:ODJ23 ONF18:ONF23 OXB18:OXB23 PGX18:PGX23 PQT18:PQT23 QAP18:QAP23 QKL18:QKL23 QUH18:QUH23 RED18:RED23 RNZ18:RNZ23 RXV18:RXV23 SHR18:SHR23 SRN18:SRN23 TBJ18:TBJ23 TLF18:TLF23 TVB18:TVB23 UEX18:UEX23 UOT18:UOT23 UYP18:UYP23 VIL18:VIL23 VSH18:VSH23 WCD18:WCD23 WLZ18:WLZ23 WVV18:WVV23 N65554:N65559 JJ65554:JJ65559 TF65554:TF65559 ADB65554:ADB65559 AMX65554:AMX65559 AWT65554:AWT65559 BGP65554:BGP65559 BQL65554:BQL65559 CAH65554:CAH65559 CKD65554:CKD65559 CTZ65554:CTZ65559 DDV65554:DDV65559 DNR65554:DNR65559 DXN65554:DXN65559 EHJ65554:EHJ65559 ERF65554:ERF65559 FBB65554:FBB65559 FKX65554:FKX65559 FUT65554:FUT65559 GEP65554:GEP65559 GOL65554:GOL65559 GYH65554:GYH65559 HID65554:HID65559 HRZ65554:HRZ65559 IBV65554:IBV65559 ILR65554:ILR65559 IVN65554:IVN65559 JFJ65554:JFJ65559 JPF65554:JPF65559 JZB65554:JZB65559 KIX65554:KIX65559 KST65554:KST65559 LCP65554:LCP65559 LML65554:LML65559 LWH65554:LWH65559 MGD65554:MGD65559 MPZ65554:MPZ65559 MZV65554:MZV65559 NJR65554:NJR65559 NTN65554:NTN65559 ODJ65554:ODJ65559 ONF65554:ONF65559 OXB65554:OXB65559 PGX65554:PGX65559 PQT65554:PQT65559 QAP65554:QAP65559 QKL65554:QKL65559 QUH65554:QUH65559 RED65554:RED65559 RNZ65554:RNZ65559 RXV65554:RXV65559 SHR65554:SHR65559 SRN65554:SRN65559 TBJ65554:TBJ65559 TLF65554:TLF65559 TVB65554:TVB65559 UEX65554:UEX65559 UOT65554:UOT65559 UYP65554:UYP65559 VIL65554:VIL65559 VSH65554:VSH65559 WCD65554:WCD65559 WLZ65554:WLZ65559 WVV65554:WVV65559 N131090:N131095 JJ131090:JJ131095 TF131090:TF131095 ADB131090:ADB131095 AMX131090:AMX131095 AWT131090:AWT131095 BGP131090:BGP131095 BQL131090:BQL131095 CAH131090:CAH131095 CKD131090:CKD131095 CTZ131090:CTZ131095 DDV131090:DDV131095 DNR131090:DNR131095 DXN131090:DXN131095 EHJ131090:EHJ131095 ERF131090:ERF131095 FBB131090:FBB131095 FKX131090:FKX131095 FUT131090:FUT131095 GEP131090:GEP131095 GOL131090:GOL131095 GYH131090:GYH131095 HID131090:HID131095 HRZ131090:HRZ131095 IBV131090:IBV131095 ILR131090:ILR131095 IVN131090:IVN131095 JFJ131090:JFJ131095 JPF131090:JPF131095 JZB131090:JZB131095 KIX131090:KIX131095 KST131090:KST131095 LCP131090:LCP131095 LML131090:LML131095 LWH131090:LWH131095 MGD131090:MGD131095 MPZ131090:MPZ131095 MZV131090:MZV131095 NJR131090:NJR131095 NTN131090:NTN131095 ODJ131090:ODJ131095 ONF131090:ONF131095 OXB131090:OXB131095 PGX131090:PGX131095 PQT131090:PQT131095 QAP131090:QAP131095 QKL131090:QKL131095 QUH131090:QUH131095 RED131090:RED131095 RNZ131090:RNZ131095 RXV131090:RXV131095 SHR131090:SHR131095 SRN131090:SRN131095 TBJ131090:TBJ131095 TLF131090:TLF131095 TVB131090:TVB131095 UEX131090:UEX131095 UOT131090:UOT131095 UYP131090:UYP131095 VIL131090:VIL131095 VSH131090:VSH131095 WCD131090:WCD131095 WLZ131090:WLZ131095 WVV131090:WVV131095 N196626:N196631 JJ196626:JJ196631 TF196626:TF196631 ADB196626:ADB196631 AMX196626:AMX196631 AWT196626:AWT196631 BGP196626:BGP196631 BQL196626:BQL196631 CAH196626:CAH196631 CKD196626:CKD196631 CTZ196626:CTZ196631 DDV196626:DDV196631 DNR196626:DNR196631 DXN196626:DXN196631 EHJ196626:EHJ196631 ERF196626:ERF196631 FBB196626:FBB196631 FKX196626:FKX196631 FUT196626:FUT196631 GEP196626:GEP196631 GOL196626:GOL196631 GYH196626:GYH196631 HID196626:HID196631 HRZ196626:HRZ196631 IBV196626:IBV196631 ILR196626:ILR196631 IVN196626:IVN196631 JFJ196626:JFJ196631 JPF196626:JPF196631 JZB196626:JZB196631 KIX196626:KIX196631 KST196626:KST196631 LCP196626:LCP196631 LML196626:LML196631 LWH196626:LWH196631 MGD196626:MGD196631 MPZ196626:MPZ196631 MZV196626:MZV196631 NJR196626:NJR196631 NTN196626:NTN196631 ODJ196626:ODJ196631 ONF196626:ONF196631 OXB196626:OXB196631 PGX196626:PGX196631 PQT196626:PQT196631 QAP196626:QAP196631 QKL196626:QKL196631 QUH196626:QUH196631 RED196626:RED196631 RNZ196626:RNZ196631 RXV196626:RXV196631 SHR196626:SHR196631 SRN196626:SRN196631 TBJ196626:TBJ196631 TLF196626:TLF196631 TVB196626:TVB196631 UEX196626:UEX196631 UOT196626:UOT196631 UYP196626:UYP196631 VIL196626:VIL196631 VSH196626:VSH196631 WCD196626:WCD196631 WLZ196626:WLZ196631 WVV196626:WVV196631 N262162:N262167 JJ262162:JJ262167 TF262162:TF262167 ADB262162:ADB262167 AMX262162:AMX262167 AWT262162:AWT262167 BGP262162:BGP262167 BQL262162:BQL262167 CAH262162:CAH262167 CKD262162:CKD262167 CTZ262162:CTZ262167 DDV262162:DDV262167 DNR262162:DNR262167 DXN262162:DXN262167 EHJ262162:EHJ262167 ERF262162:ERF262167 FBB262162:FBB262167 FKX262162:FKX262167 FUT262162:FUT262167 GEP262162:GEP262167 GOL262162:GOL262167 GYH262162:GYH262167 HID262162:HID262167 HRZ262162:HRZ262167 IBV262162:IBV262167 ILR262162:ILR262167 IVN262162:IVN262167 JFJ262162:JFJ262167 JPF262162:JPF262167 JZB262162:JZB262167 KIX262162:KIX262167 KST262162:KST262167 LCP262162:LCP262167 LML262162:LML262167 LWH262162:LWH262167 MGD262162:MGD262167 MPZ262162:MPZ262167 MZV262162:MZV262167 NJR262162:NJR262167 NTN262162:NTN262167 ODJ262162:ODJ262167 ONF262162:ONF262167 OXB262162:OXB262167 PGX262162:PGX262167 PQT262162:PQT262167 QAP262162:QAP262167 QKL262162:QKL262167 QUH262162:QUH262167 RED262162:RED262167 RNZ262162:RNZ262167 RXV262162:RXV262167 SHR262162:SHR262167 SRN262162:SRN262167 TBJ262162:TBJ262167 TLF262162:TLF262167 TVB262162:TVB262167 UEX262162:UEX262167 UOT262162:UOT262167 UYP262162:UYP262167 VIL262162:VIL262167 VSH262162:VSH262167 WCD262162:WCD262167 WLZ262162:WLZ262167 WVV262162:WVV262167 N327698:N327703 JJ327698:JJ327703 TF327698:TF327703 ADB327698:ADB327703 AMX327698:AMX327703 AWT327698:AWT327703 BGP327698:BGP327703 BQL327698:BQL327703 CAH327698:CAH327703 CKD327698:CKD327703 CTZ327698:CTZ327703 DDV327698:DDV327703 DNR327698:DNR327703 DXN327698:DXN327703 EHJ327698:EHJ327703 ERF327698:ERF327703 FBB327698:FBB327703 FKX327698:FKX327703 FUT327698:FUT327703 GEP327698:GEP327703 GOL327698:GOL327703 GYH327698:GYH327703 HID327698:HID327703 HRZ327698:HRZ327703 IBV327698:IBV327703 ILR327698:ILR327703 IVN327698:IVN327703 JFJ327698:JFJ327703 JPF327698:JPF327703 JZB327698:JZB327703 KIX327698:KIX327703 KST327698:KST327703 LCP327698:LCP327703 LML327698:LML327703 LWH327698:LWH327703 MGD327698:MGD327703 MPZ327698:MPZ327703 MZV327698:MZV327703 NJR327698:NJR327703 NTN327698:NTN327703 ODJ327698:ODJ327703 ONF327698:ONF327703 OXB327698:OXB327703 PGX327698:PGX327703 PQT327698:PQT327703 QAP327698:QAP327703 QKL327698:QKL327703 QUH327698:QUH327703 RED327698:RED327703 RNZ327698:RNZ327703 RXV327698:RXV327703 SHR327698:SHR327703 SRN327698:SRN327703 TBJ327698:TBJ327703 TLF327698:TLF327703 TVB327698:TVB327703 UEX327698:UEX327703 UOT327698:UOT327703 UYP327698:UYP327703 VIL327698:VIL327703 VSH327698:VSH327703 WCD327698:WCD327703 WLZ327698:WLZ327703 WVV327698:WVV327703 N393234:N393239 JJ393234:JJ393239 TF393234:TF393239 ADB393234:ADB393239 AMX393234:AMX393239 AWT393234:AWT393239 BGP393234:BGP393239 BQL393234:BQL393239 CAH393234:CAH393239 CKD393234:CKD393239 CTZ393234:CTZ393239 DDV393234:DDV393239 DNR393234:DNR393239 DXN393234:DXN393239 EHJ393234:EHJ393239 ERF393234:ERF393239 FBB393234:FBB393239 FKX393234:FKX393239 FUT393234:FUT393239 GEP393234:GEP393239 GOL393234:GOL393239 GYH393234:GYH393239 HID393234:HID393239 HRZ393234:HRZ393239 IBV393234:IBV393239 ILR393234:ILR393239 IVN393234:IVN393239 JFJ393234:JFJ393239 JPF393234:JPF393239 JZB393234:JZB393239 KIX393234:KIX393239 KST393234:KST393239 LCP393234:LCP393239 LML393234:LML393239 LWH393234:LWH393239 MGD393234:MGD393239 MPZ393234:MPZ393239 MZV393234:MZV393239 NJR393234:NJR393239 NTN393234:NTN393239 ODJ393234:ODJ393239 ONF393234:ONF393239 OXB393234:OXB393239 PGX393234:PGX393239 PQT393234:PQT393239 QAP393234:QAP393239 QKL393234:QKL393239 QUH393234:QUH393239 RED393234:RED393239 RNZ393234:RNZ393239 RXV393234:RXV393239 SHR393234:SHR393239 SRN393234:SRN393239 TBJ393234:TBJ393239 TLF393234:TLF393239 TVB393234:TVB393239 UEX393234:UEX393239 UOT393234:UOT393239 UYP393234:UYP393239 VIL393234:VIL393239 VSH393234:VSH393239 WCD393234:WCD393239 WLZ393234:WLZ393239 WVV393234:WVV393239 N458770:N458775 JJ458770:JJ458775 TF458770:TF458775 ADB458770:ADB458775 AMX458770:AMX458775 AWT458770:AWT458775 BGP458770:BGP458775 BQL458770:BQL458775 CAH458770:CAH458775 CKD458770:CKD458775 CTZ458770:CTZ458775 DDV458770:DDV458775 DNR458770:DNR458775 DXN458770:DXN458775 EHJ458770:EHJ458775 ERF458770:ERF458775 FBB458770:FBB458775 FKX458770:FKX458775 FUT458770:FUT458775 GEP458770:GEP458775 GOL458770:GOL458775 GYH458770:GYH458775 HID458770:HID458775 HRZ458770:HRZ458775 IBV458770:IBV458775 ILR458770:ILR458775 IVN458770:IVN458775 JFJ458770:JFJ458775 JPF458770:JPF458775 JZB458770:JZB458775 KIX458770:KIX458775 KST458770:KST458775 LCP458770:LCP458775 LML458770:LML458775 LWH458770:LWH458775 MGD458770:MGD458775 MPZ458770:MPZ458775 MZV458770:MZV458775 NJR458770:NJR458775 NTN458770:NTN458775 ODJ458770:ODJ458775 ONF458770:ONF458775 OXB458770:OXB458775 PGX458770:PGX458775 PQT458770:PQT458775 QAP458770:QAP458775 QKL458770:QKL458775 QUH458770:QUH458775 RED458770:RED458775 RNZ458770:RNZ458775 RXV458770:RXV458775 SHR458770:SHR458775 SRN458770:SRN458775 TBJ458770:TBJ458775 TLF458770:TLF458775 TVB458770:TVB458775 UEX458770:UEX458775 UOT458770:UOT458775 UYP458770:UYP458775 VIL458770:VIL458775 VSH458770:VSH458775 WCD458770:WCD458775 WLZ458770:WLZ458775 WVV458770:WVV458775 N524306:N524311 JJ524306:JJ524311 TF524306:TF524311 ADB524306:ADB524311 AMX524306:AMX524311 AWT524306:AWT524311 BGP524306:BGP524311 BQL524306:BQL524311 CAH524306:CAH524311 CKD524306:CKD524311 CTZ524306:CTZ524311 DDV524306:DDV524311 DNR524306:DNR524311 DXN524306:DXN524311 EHJ524306:EHJ524311 ERF524306:ERF524311 FBB524306:FBB524311 FKX524306:FKX524311 FUT524306:FUT524311 GEP524306:GEP524311 GOL524306:GOL524311 GYH524306:GYH524311 HID524306:HID524311 HRZ524306:HRZ524311 IBV524306:IBV524311 ILR524306:ILR524311 IVN524306:IVN524311 JFJ524306:JFJ524311 JPF524306:JPF524311 JZB524306:JZB524311 KIX524306:KIX524311 KST524306:KST524311 LCP524306:LCP524311 LML524306:LML524311 LWH524306:LWH524311 MGD524306:MGD524311 MPZ524306:MPZ524311 MZV524306:MZV524311 NJR524306:NJR524311 NTN524306:NTN524311 ODJ524306:ODJ524311 ONF524306:ONF524311 OXB524306:OXB524311 PGX524306:PGX524311 PQT524306:PQT524311 QAP524306:QAP524311 QKL524306:QKL524311 QUH524306:QUH524311 RED524306:RED524311 RNZ524306:RNZ524311 RXV524306:RXV524311 SHR524306:SHR524311 SRN524306:SRN524311 TBJ524306:TBJ524311 TLF524306:TLF524311 TVB524306:TVB524311 UEX524306:UEX524311 UOT524306:UOT524311 UYP524306:UYP524311 VIL524306:VIL524311 VSH524306:VSH524311 WCD524306:WCD524311 WLZ524306:WLZ524311 WVV524306:WVV524311 N589842:N589847 JJ589842:JJ589847 TF589842:TF589847 ADB589842:ADB589847 AMX589842:AMX589847 AWT589842:AWT589847 BGP589842:BGP589847 BQL589842:BQL589847 CAH589842:CAH589847 CKD589842:CKD589847 CTZ589842:CTZ589847 DDV589842:DDV589847 DNR589842:DNR589847 DXN589842:DXN589847 EHJ589842:EHJ589847 ERF589842:ERF589847 FBB589842:FBB589847 FKX589842:FKX589847 FUT589842:FUT589847 GEP589842:GEP589847 GOL589842:GOL589847 GYH589842:GYH589847 HID589842:HID589847 HRZ589842:HRZ589847 IBV589842:IBV589847 ILR589842:ILR589847 IVN589842:IVN589847 JFJ589842:JFJ589847 JPF589842:JPF589847 JZB589842:JZB589847 KIX589842:KIX589847 KST589842:KST589847 LCP589842:LCP589847 LML589842:LML589847 LWH589842:LWH589847 MGD589842:MGD589847 MPZ589842:MPZ589847 MZV589842:MZV589847 NJR589842:NJR589847 NTN589842:NTN589847 ODJ589842:ODJ589847 ONF589842:ONF589847 OXB589842:OXB589847 PGX589842:PGX589847 PQT589842:PQT589847 QAP589842:QAP589847 QKL589842:QKL589847 QUH589842:QUH589847 RED589842:RED589847 RNZ589842:RNZ589847 RXV589842:RXV589847 SHR589842:SHR589847 SRN589842:SRN589847 TBJ589842:TBJ589847 TLF589842:TLF589847 TVB589842:TVB589847 UEX589842:UEX589847 UOT589842:UOT589847 UYP589842:UYP589847 VIL589842:VIL589847 VSH589842:VSH589847 WCD589842:WCD589847 WLZ589842:WLZ589847 WVV589842:WVV589847 N655378:N655383 JJ655378:JJ655383 TF655378:TF655383 ADB655378:ADB655383 AMX655378:AMX655383 AWT655378:AWT655383 BGP655378:BGP655383 BQL655378:BQL655383 CAH655378:CAH655383 CKD655378:CKD655383 CTZ655378:CTZ655383 DDV655378:DDV655383 DNR655378:DNR655383 DXN655378:DXN655383 EHJ655378:EHJ655383 ERF655378:ERF655383 FBB655378:FBB655383 FKX655378:FKX655383 FUT655378:FUT655383 GEP655378:GEP655383 GOL655378:GOL655383 GYH655378:GYH655383 HID655378:HID655383 HRZ655378:HRZ655383 IBV655378:IBV655383 ILR655378:ILR655383 IVN655378:IVN655383 JFJ655378:JFJ655383 JPF655378:JPF655383 JZB655378:JZB655383 KIX655378:KIX655383 KST655378:KST655383 LCP655378:LCP655383 LML655378:LML655383 LWH655378:LWH655383 MGD655378:MGD655383 MPZ655378:MPZ655383 MZV655378:MZV655383 NJR655378:NJR655383 NTN655378:NTN655383 ODJ655378:ODJ655383 ONF655378:ONF655383 OXB655378:OXB655383 PGX655378:PGX655383 PQT655378:PQT655383 QAP655378:QAP655383 QKL655378:QKL655383 QUH655378:QUH655383 RED655378:RED655383 RNZ655378:RNZ655383 RXV655378:RXV655383 SHR655378:SHR655383 SRN655378:SRN655383 TBJ655378:TBJ655383 TLF655378:TLF655383 TVB655378:TVB655383 UEX655378:UEX655383 UOT655378:UOT655383 UYP655378:UYP655383 VIL655378:VIL655383 VSH655378:VSH655383 WCD655378:WCD655383 WLZ655378:WLZ655383 WVV655378:WVV655383 N720914:N720919 JJ720914:JJ720919 TF720914:TF720919 ADB720914:ADB720919 AMX720914:AMX720919 AWT720914:AWT720919 BGP720914:BGP720919 BQL720914:BQL720919 CAH720914:CAH720919 CKD720914:CKD720919 CTZ720914:CTZ720919 DDV720914:DDV720919 DNR720914:DNR720919 DXN720914:DXN720919 EHJ720914:EHJ720919 ERF720914:ERF720919 FBB720914:FBB720919 FKX720914:FKX720919 FUT720914:FUT720919 GEP720914:GEP720919 GOL720914:GOL720919 GYH720914:GYH720919 HID720914:HID720919 HRZ720914:HRZ720919 IBV720914:IBV720919 ILR720914:ILR720919 IVN720914:IVN720919 JFJ720914:JFJ720919 JPF720914:JPF720919 JZB720914:JZB720919 KIX720914:KIX720919 KST720914:KST720919 LCP720914:LCP720919 LML720914:LML720919 LWH720914:LWH720919 MGD720914:MGD720919 MPZ720914:MPZ720919 MZV720914:MZV720919 NJR720914:NJR720919 NTN720914:NTN720919 ODJ720914:ODJ720919 ONF720914:ONF720919 OXB720914:OXB720919 PGX720914:PGX720919 PQT720914:PQT720919 QAP720914:QAP720919 QKL720914:QKL720919 QUH720914:QUH720919 RED720914:RED720919 RNZ720914:RNZ720919 RXV720914:RXV720919 SHR720914:SHR720919 SRN720914:SRN720919 TBJ720914:TBJ720919 TLF720914:TLF720919 TVB720914:TVB720919 UEX720914:UEX720919 UOT720914:UOT720919 UYP720914:UYP720919 VIL720914:VIL720919 VSH720914:VSH720919 WCD720914:WCD720919 WLZ720914:WLZ720919 WVV720914:WVV720919 N786450:N786455 JJ786450:JJ786455 TF786450:TF786455 ADB786450:ADB786455 AMX786450:AMX786455 AWT786450:AWT786455 BGP786450:BGP786455 BQL786450:BQL786455 CAH786450:CAH786455 CKD786450:CKD786455 CTZ786450:CTZ786455 DDV786450:DDV786455 DNR786450:DNR786455 DXN786450:DXN786455 EHJ786450:EHJ786455 ERF786450:ERF786455 FBB786450:FBB786455 FKX786450:FKX786455 FUT786450:FUT786455 GEP786450:GEP786455 GOL786450:GOL786455 GYH786450:GYH786455 HID786450:HID786455 HRZ786450:HRZ786455 IBV786450:IBV786455 ILR786450:ILR786455 IVN786450:IVN786455 JFJ786450:JFJ786455 JPF786450:JPF786455 JZB786450:JZB786455 KIX786450:KIX786455 KST786450:KST786455 LCP786450:LCP786455 LML786450:LML786455 LWH786450:LWH786455 MGD786450:MGD786455 MPZ786450:MPZ786455 MZV786450:MZV786455 NJR786450:NJR786455 NTN786450:NTN786455 ODJ786450:ODJ786455 ONF786450:ONF786455 OXB786450:OXB786455 PGX786450:PGX786455 PQT786450:PQT786455 QAP786450:QAP786455 QKL786450:QKL786455 QUH786450:QUH786455 RED786450:RED786455 RNZ786450:RNZ786455 RXV786450:RXV786455 SHR786450:SHR786455 SRN786450:SRN786455 TBJ786450:TBJ786455 TLF786450:TLF786455 TVB786450:TVB786455 UEX786450:UEX786455 UOT786450:UOT786455 UYP786450:UYP786455 VIL786450:VIL786455 VSH786450:VSH786455 WCD786450:WCD786455 WLZ786450:WLZ786455 WVV786450:WVV786455 N851986:N851991 JJ851986:JJ851991 TF851986:TF851991 ADB851986:ADB851991 AMX851986:AMX851991 AWT851986:AWT851991 BGP851986:BGP851991 BQL851986:BQL851991 CAH851986:CAH851991 CKD851986:CKD851991 CTZ851986:CTZ851991 DDV851986:DDV851991 DNR851986:DNR851991 DXN851986:DXN851991 EHJ851986:EHJ851991 ERF851986:ERF851991 FBB851986:FBB851991 FKX851986:FKX851991 FUT851986:FUT851991 GEP851986:GEP851991 GOL851986:GOL851991 GYH851986:GYH851991 HID851986:HID851991 HRZ851986:HRZ851991 IBV851986:IBV851991 ILR851986:ILR851991 IVN851986:IVN851991 JFJ851986:JFJ851991 JPF851986:JPF851991 JZB851986:JZB851991 KIX851986:KIX851991 KST851986:KST851991 LCP851986:LCP851991 LML851986:LML851991 LWH851986:LWH851991 MGD851986:MGD851991 MPZ851986:MPZ851991 MZV851986:MZV851991 NJR851986:NJR851991 NTN851986:NTN851991 ODJ851986:ODJ851991 ONF851986:ONF851991 OXB851986:OXB851991 PGX851986:PGX851991 PQT851986:PQT851991 QAP851986:QAP851991 QKL851986:QKL851991 QUH851986:QUH851991 RED851986:RED851991 RNZ851986:RNZ851991 RXV851986:RXV851991 SHR851986:SHR851991 SRN851986:SRN851991 TBJ851986:TBJ851991 TLF851986:TLF851991 TVB851986:TVB851991 UEX851986:UEX851991 UOT851986:UOT851991 UYP851986:UYP851991 VIL851986:VIL851991 VSH851986:VSH851991 WCD851986:WCD851991 WLZ851986:WLZ851991 WVV851986:WVV851991 N917522:N917527 JJ917522:JJ917527 TF917522:TF917527 ADB917522:ADB917527 AMX917522:AMX917527 AWT917522:AWT917527 BGP917522:BGP917527 BQL917522:BQL917527 CAH917522:CAH917527 CKD917522:CKD917527 CTZ917522:CTZ917527 DDV917522:DDV917527 DNR917522:DNR917527 DXN917522:DXN917527 EHJ917522:EHJ917527 ERF917522:ERF917527 FBB917522:FBB917527 FKX917522:FKX917527 FUT917522:FUT917527 GEP917522:GEP917527 GOL917522:GOL917527 GYH917522:GYH917527 HID917522:HID917527 HRZ917522:HRZ917527 IBV917522:IBV917527 ILR917522:ILR917527 IVN917522:IVN917527 JFJ917522:JFJ917527 JPF917522:JPF917527 JZB917522:JZB917527 KIX917522:KIX917527 KST917522:KST917527 LCP917522:LCP917527 LML917522:LML917527 LWH917522:LWH917527 MGD917522:MGD917527 MPZ917522:MPZ917527 MZV917522:MZV917527 NJR917522:NJR917527 NTN917522:NTN917527 ODJ917522:ODJ917527 ONF917522:ONF917527 OXB917522:OXB917527 PGX917522:PGX917527 PQT917522:PQT917527 QAP917522:QAP917527 QKL917522:QKL917527 QUH917522:QUH917527 RED917522:RED917527 RNZ917522:RNZ917527 RXV917522:RXV917527 SHR917522:SHR917527 SRN917522:SRN917527 TBJ917522:TBJ917527 TLF917522:TLF917527 TVB917522:TVB917527 UEX917522:UEX917527 UOT917522:UOT917527 UYP917522:UYP917527 VIL917522:VIL917527 VSH917522:VSH917527 WCD917522:WCD917527 WLZ917522:WLZ917527 WVV917522:WVV917527 N983058:N983063 JJ983058:JJ983063 TF983058:TF983063 ADB983058:ADB983063 AMX983058:AMX983063 AWT983058:AWT983063 BGP983058:BGP983063 BQL983058:BQL983063 CAH983058:CAH983063 CKD983058:CKD983063 CTZ983058:CTZ983063 DDV983058:DDV983063 DNR983058:DNR983063 DXN983058:DXN983063 EHJ983058:EHJ983063 ERF983058:ERF983063 FBB983058:FBB983063 FKX983058:FKX983063 FUT983058:FUT983063 GEP983058:GEP983063 GOL983058:GOL983063 GYH983058:GYH983063 HID983058:HID983063 HRZ983058:HRZ983063 IBV983058:IBV983063 ILR983058:ILR983063 IVN983058:IVN983063 JFJ983058:JFJ983063 JPF983058:JPF983063 JZB983058:JZB983063 KIX983058:KIX983063 KST983058:KST983063 LCP983058:LCP983063 LML983058:LML983063 LWH983058:LWH983063 MGD983058:MGD983063 MPZ983058:MPZ983063 MZV983058:MZV983063 NJR983058:NJR983063 NTN983058:NTN983063 ODJ983058:ODJ983063 ONF983058:ONF983063 OXB983058:OXB983063 PGX983058:PGX983063 PQT983058:PQT983063 QAP983058:QAP983063 QKL983058:QKL983063 QUH983058:QUH983063 RED983058:RED983063 RNZ983058:RNZ983063 RXV983058:RXV983063 SHR983058:SHR983063 SRN983058:SRN983063 TBJ983058:TBJ983063 TLF983058:TLF983063 TVB983058:TVB983063 UEX983058:UEX983063 UOT983058:UOT983063 UYP983058:UYP983063 VIL983058:VIL983063 VSH983058:VSH983063 WCD983058:WCD983063 WLZ983058:WLZ983063 WVV983058:WVV983063">
      <formula1>0</formula1>
      <formula2>1</formula2>
    </dataValidation>
  </dataValidations>
  <pageMargins left="0.51181102362204722" right="0.51181102362204722" top="0.78740157480314965" bottom="0.78740157480314965" header="0.31496062992125984" footer="0.31496062992125984"/>
  <pageSetup paperSize="9" scale="81" orientation="portrait" r:id="rId1"/>
  <rowBreaks count="1" manualBreakCount="1">
    <brk id="37" max="16383" man="1"/>
  </rowBreaks>
  <drawing r:id="rId2"/>
  <legacyDrawing r:id="rId3"/>
  <oleObjects>
    <mc:AlternateContent xmlns:mc="http://schemas.openxmlformats.org/markup-compatibility/2006">
      <mc:Choice Requires="x14">
        <oleObject progId="CorelDraw.Graphic.8" shapeId="9217" r:id="rId4">
          <objectPr defaultSize="0" autoPict="0" r:id="rId5">
            <anchor moveWithCells="1">
              <from>
                <xdr:col>0</xdr:col>
                <xdr:colOff>0</xdr:colOff>
                <xdr:row>0</xdr:row>
                <xdr:rowOff>22860</xdr:rowOff>
              </from>
              <to>
                <xdr:col>0</xdr:col>
                <xdr:colOff>0</xdr:colOff>
                <xdr:row>2</xdr:row>
                <xdr:rowOff>7620</xdr:rowOff>
              </to>
            </anchor>
          </objectPr>
        </oleObject>
      </mc:Choice>
      <mc:Fallback>
        <oleObject progId="CorelDraw.Graphic.8" shapeId="9217" r:id="rId4"/>
      </mc:Fallback>
    </mc:AlternateContent>
    <mc:AlternateContent xmlns:mc="http://schemas.openxmlformats.org/markup-compatibility/2006">
      <mc:Choice Requires="x14">
        <oleObject progId="CorelDraw.Graphic.8" shapeId="9218" r:id="rId6">
          <objectPr defaultSize="0" autoPict="0" r:id="rId5">
            <anchor moveWithCells="1">
              <from>
                <xdr:col>8</xdr:col>
                <xdr:colOff>76200</xdr:colOff>
                <xdr:row>0</xdr:row>
                <xdr:rowOff>60960</xdr:rowOff>
              </from>
              <to>
                <xdr:col>10</xdr:col>
                <xdr:colOff>441960</xdr:colOff>
                <xdr:row>2</xdr:row>
                <xdr:rowOff>45720</xdr:rowOff>
              </to>
            </anchor>
          </objectPr>
        </oleObject>
      </mc:Choice>
      <mc:Fallback>
        <oleObject progId="CorelDraw.Graphic.8" shapeId="921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15</vt:i4>
      </vt:variant>
    </vt:vector>
  </HeadingPairs>
  <TitlesOfParts>
    <vt:vector size="21" baseType="lpstr">
      <vt:lpstr>RESUMO</vt:lpstr>
      <vt:lpstr>PLANILHA ORÇAMENTÁRIA</vt:lpstr>
      <vt:lpstr>MEMÓRIA DE CALCULO</vt:lpstr>
      <vt:lpstr>COMPOSIÇÃO</vt:lpstr>
      <vt:lpstr>FÍSICO-FINANCEIRO</vt:lpstr>
      <vt:lpstr>BDI BASE</vt:lpstr>
      <vt:lpstr>'BDI BASE'!Area_de_impressao</vt:lpstr>
      <vt:lpstr>COMPOSIÇÃO!Area_de_impressao</vt:lpstr>
      <vt:lpstr>'FÍSICO-FINANCEIRO'!Area_de_impressao</vt:lpstr>
      <vt:lpstr>'MEMÓRIA DE CALCULO'!Area_de_impressao</vt:lpstr>
      <vt:lpstr>'PLANILHA ORÇAMENTÁRIA'!Area_de_impressao</vt:lpstr>
      <vt:lpstr>RESUMO!Area_de_impressao</vt:lpstr>
      <vt:lpstr>'FÍSICO-FINANCEIRO'!Print_Area</vt:lpstr>
      <vt:lpstr>'MEMÓRIA DE CALCULO'!Print_Area</vt:lpstr>
      <vt:lpstr>'PLANILHA ORÇAMENTÁRIA'!Print_Area</vt:lpstr>
      <vt:lpstr>'MEMÓRIA DE CALCULO'!Print_Titles</vt:lpstr>
      <vt:lpstr>'PLANILHA ORÇAMENTÁRIA'!Print_Titles</vt:lpstr>
      <vt:lpstr>'FÍSICO-FINANCEIRO'!Titulos_de_impressao</vt:lpstr>
      <vt:lpstr>'MEMÓRIA DE CALCULO'!Titulos_de_impressao</vt:lpstr>
      <vt:lpstr>'PLANILHA ORÇAMENTÁRIA'!Titulos_de_impressao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dc:title>
  <dc:subject>água e drenagem</dc:subject>
  <dc:creator>Lucas Oshiro</dc:creator>
  <cp:keywords>planilha</cp:keywords>
  <cp:lastModifiedBy>USER</cp:lastModifiedBy>
  <cp:lastPrinted>2021-07-30T14:41:48Z</cp:lastPrinted>
  <dcterms:created xsi:type="dcterms:W3CDTF">1998-01-22T18:19:34Z</dcterms:created>
  <dcterms:modified xsi:type="dcterms:W3CDTF">2021-08-27T11:29:37Z</dcterms:modified>
</cp:coreProperties>
</file>