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EstaPasta_de_trabalho" defaultThemeVersion="124226"/>
  <mc:AlternateContent xmlns:mc="http://schemas.openxmlformats.org/markup-compatibility/2006">
    <mc:Choice Requires="x15">
      <x15ac:absPath xmlns:x15ac="http://schemas.microsoft.com/office/spreadsheetml/2010/11/ac" url="D:\Gigabyte\Documents\Prefeitura Municipal de Itaquiraí\Projetos\SECRETARIA DE OBRAS\2020\Pista de skate - 2020\LICITAÇÃO\"/>
    </mc:Choice>
  </mc:AlternateContent>
  <bookViews>
    <workbookView xWindow="0" yWindow="0" windowWidth="23040" windowHeight="8328" tabRatio="896" activeTab="5"/>
  </bookViews>
  <sheets>
    <sheet name="RESUMO" sheetId="26" r:id="rId1"/>
    <sheet name="PLANILHA ORÇAMENTÁRIA" sheetId="8" r:id="rId2"/>
    <sheet name="MEMÓRIA DE CALCULO" sheetId="29" r:id="rId3"/>
    <sheet name="COMPOSIÇÃO" sheetId="15" r:id="rId4"/>
    <sheet name="FÍSICO-FINANCEIRO" sheetId="13" r:id="rId5"/>
    <sheet name="BDI BASE" sheetId="22" r:id="rId6"/>
  </sheets>
  <externalReferences>
    <externalReference r:id="rId7"/>
    <externalReference r:id="rId8"/>
  </externalReferences>
  <definedNames>
    <definedName name="_xlnm._FilterDatabase" localSheetId="3" hidden="1">COMPOSIÇÃO!$A$11:$G$11</definedName>
    <definedName name="_xlnm._FilterDatabase" localSheetId="2" hidden="1">'MEMÓRIA DE CALCULO'!$B$12:$I$117</definedName>
    <definedName name="_xlnm._FilterDatabase" localSheetId="1" hidden="1">'PLANILHA ORÇAMENTÁRIA'!$B$12:$I$91</definedName>
    <definedName name="_xlnm.Print_Area" localSheetId="5">'BDI BASE'!$A$1:$S$43</definedName>
    <definedName name="_xlnm.Print_Area" localSheetId="3">COMPOSIÇÃO!$A$2:$G$74</definedName>
    <definedName name="_xlnm.Print_Area" localSheetId="4">'FÍSICO-FINANCEIRO'!$A$1:$L$96</definedName>
    <definedName name="_xlnm.Print_Area" localSheetId="2">'MEMÓRIA DE CALCULO'!$A$1:$I$127</definedName>
    <definedName name="_xlnm.Print_Area" localSheetId="1">'PLANILHA ORÇAMENTÁRIA'!$A$1:$I$102</definedName>
    <definedName name="_xlnm.Print_Area" localSheetId="0">RESUMO!$A$1:$E$87</definedName>
    <definedName name="CREONOAOAOAOA" localSheetId="2">#REF!</definedName>
    <definedName name="CREONOAOAOAOA">#REF!</definedName>
    <definedName name="Print_Area" localSheetId="4">'FÍSICO-FINANCEIRO'!$A$2:$I$74</definedName>
    <definedName name="Print_Area" localSheetId="2">'MEMÓRIA DE CALCULO'!$A$1:$I$115</definedName>
    <definedName name="Print_Area" localSheetId="1">'PLANILHA ORÇAMENTÁRIA'!$A$1:$I$87</definedName>
    <definedName name="Print_Area_MI" localSheetId="3">#REF!</definedName>
    <definedName name="Print_Area_MI" localSheetId="2">#REF!</definedName>
    <definedName name="Print_Area_MI" localSheetId="0">#REF!</definedName>
    <definedName name="Print_Area_MI">#REF!</definedName>
    <definedName name="Print_Titles" localSheetId="2">'MEMÓRIA DE CALCULO'!$1:$11</definedName>
    <definedName name="Print_Titles" localSheetId="1">'PLANILHA ORÇAMENTÁRIA'!$1:$12</definedName>
    <definedName name="_xlnm.Print_Titles" localSheetId="4">'FÍSICO-FINANCEIRO'!$9:$11</definedName>
    <definedName name="_xlnm.Print_Titles" localSheetId="2">'MEMÓRIA DE CALCULO'!$1:$11</definedName>
    <definedName name="_xlnm.Print_Titles" localSheetId="1">'PLANILHA ORÇAMENTÁRIA'!$1:$11</definedName>
    <definedName name="_xlnm.Print_Titles" localSheetId="0">RESUMO!$1:$13</definedName>
    <definedName name="UN" localSheetId="0">'[1]ORÇ. PRAÇ'!$F$81</definedName>
    <definedName name="UN">'[2]ORÇ. PRAÇ'!$F$81</definedName>
  </definedNames>
  <calcPr calcId="162913"/>
</workbook>
</file>

<file path=xl/calcChain.xml><?xml version="1.0" encoding="utf-8"?>
<calcChain xmlns="http://schemas.openxmlformats.org/spreadsheetml/2006/main">
  <c r="I89" i="8" l="1"/>
  <c r="H85" i="8"/>
  <c r="I83" i="8"/>
  <c r="H83" i="8"/>
  <c r="I79" i="8"/>
  <c r="I77" i="8"/>
  <c r="I75" i="8"/>
  <c r="I74" i="8"/>
  <c r="H74" i="8"/>
  <c r="H70" i="8"/>
  <c r="I69" i="8"/>
  <c r="I60" i="8"/>
  <c r="H60" i="8"/>
  <c r="H57" i="8"/>
  <c r="I56" i="8"/>
  <c r="I51" i="8"/>
  <c r="H51" i="8"/>
  <c r="I50" i="8"/>
  <c r="H50" i="8"/>
  <c r="I48" i="8"/>
  <c r="H48" i="8"/>
  <c r="H46" i="8"/>
  <c r="I37" i="8"/>
  <c r="I33" i="8"/>
  <c r="H32" i="8"/>
  <c r="I31" i="8"/>
  <c r="H31" i="8"/>
  <c r="H30" i="8"/>
  <c r="I26" i="8"/>
  <c r="H26" i="8"/>
  <c r="I24" i="8"/>
  <c r="H24" i="8"/>
  <c r="H21" i="8"/>
  <c r="I20" i="8"/>
  <c r="H18" i="8"/>
  <c r="G22" i="15" l="1"/>
  <c r="G32" i="15"/>
  <c r="G42" i="15"/>
  <c r="G52" i="15"/>
  <c r="D84" i="8" l="1"/>
  <c r="G59" i="15" l="1"/>
  <c r="G58" i="15"/>
  <c r="G57" i="15"/>
  <c r="G61" i="15" l="1"/>
  <c r="B12" i="13"/>
  <c r="A12" i="13"/>
  <c r="L13" i="13"/>
  <c r="G21" i="15" l="1"/>
  <c r="G20" i="15"/>
  <c r="G19" i="15"/>
  <c r="G18" i="15"/>
  <c r="G17" i="15"/>
  <c r="G16" i="15"/>
  <c r="G15" i="15"/>
  <c r="G17" i="8" l="1"/>
  <c r="C14" i="29" l="1"/>
  <c r="D14" i="29"/>
  <c r="B14" i="29"/>
  <c r="D13" i="29"/>
  <c r="B13" i="29"/>
  <c r="B68" i="26"/>
  <c r="A68" i="26"/>
  <c r="B67" i="26"/>
  <c r="A67" i="26"/>
  <c r="A62" i="26"/>
  <c r="B62" i="26"/>
  <c r="A63" i="26"/>
  <c r="A64" i="26"/>
  <c r="A65" i="26"/>
  <c r="B61" i="26"/>
  <c r="A61" i="26"/>
  <c r="B60" i="26"/>
  <c r="A60" i="26"/>
  <c r="B57" i="26"/>
  <c r="B58" i="26"/>
  <c r="B56" i="26"/>
  <c r="A57" i="26"/>
  <c r="A58" i="26"/>
  <c r="A56" i="26"/>
  <c r="B55" i="26"/>
  <c r="B54" i="26"/>
  <c r="B53" i="26"/>
  <c r="A53" i="26"/>
  <c r="A50" i="26"/>
  <c r="B50" i="26"/>
  <c r="A51" i="26"/>
  <c r="B51" i="26"/>
  <c r="B49" i="26"/>
  <c r="A49" i="26"/>
  <c r="B48" i="26"/>
  <c r="A48" i="26"/>
  <c r="B46" i="26"/>
  <c r="B45" i="26"/>
  <c r="A46" i="26"/>
  <c r="A45" i="26"/>
  <c r="B44" i="26"/>
  <c r="A44" i="26"/>
  <c r="B42" i="26"/>
  <c r="A42" i="26"/>
  <c r="B41" i="26"/>
  <c r="A41" i="26"/>
  <c r="B39" i="26"/>
  <c r="B38" i="26"/>
  <c r="A39" i="26"/>
  <c r="A38" i="26"/>
  <c r="B37" i="26"/>
  <c r="A37" i="26"/>
  <c r="B33" i="26"/>
  <c r="A33" i="26"/>
  <c r="B29" i="26"/>
  <c r="A29" i="26"/>
  <c r="B26" i="26"/>
  <c r="B27" i="26"/>
  <c r="B25" i="26"/>
  <c r="A26" i="26"/>
  <c r="A27" i="26"/>
  <c r="A25" i="26"/>
  <c r="B24" i="26"/>
  <c r="A24" i="26"/>
  <c r="A19" i="26"/>
  <c r="A20" i="26"/>
  <c r="A21" i="26"/>
  <c r="A22" i="26"/>
  <c r="A18" i="26"/>
  <c r="B17" i="26"/>
  <c r="A17" i="26"/>
  <c r="B15" i="26"/>
  <c r="A15" i="26"/>
  <c r="B14" i="26"/>
  <c r="A14" i="26"/>
  <c r="F117" i="29" l="1"/>
  <c r="E117" i="29"/>
  <c r="D117" i="29"/>
  <c r="C117" i="29"/>
  <c r="B117" i="29"/>
  <c r="B108" i="29"/>
  <c r="C108" i="29"/>
  <c r="D108" i="29"/>
  <c r="E108" i="29"/>
  <c r="F108" i="29"/>
  <c r="B109" i="29"/>
  <c r="C109" i="29"/>
  <c r="D109" i="29"/>
  <c r="E109" i="29"/>
  <c r="F109" i="29"/>
  <c r="F107" i="29"/>
  <c r="E107" i="29"/>
  <c r="D107" i="29"/>
  <c r="C107" i="29"/>
  <c r="B107" i="29"/>
  <c r="J43" i="22" l="1"/>
  <c r="J42" i="22"/>
  <c r="J41" i="22"/>
  <c r="J75" i="13"/>
  <c r="B75" i="13"/>
  <c r="B74" i="13"/>
  <c r="B73" i="13"/>
  <c r="B72" i="13"/>
  <c r="D74" i="15"/>
  <c r="D73" i="15"/>
  <c r="D72" i="15"/>
  <c r="D71" i="15"/>
  <c r="B74" i="15"/>
  <c r="B73" i="15"/>
  <c r="B72" i="15"/>
  <c r="B71" i="15"/>
  <c r="C127" i="29"/>
  <c r="C126" i="29"/>
  <c r="C125" i="29"/>
  <c r="C124" i="29"/>
  <c r="B7" i="8" l="1"/>
  <c r="B6" i="8"/>
  <c r="B5" i="8"/>
  <c r="B4" i="8"/>
  <c r="B3" i="8"/>
  <c r="B8" i="15" l="1"/>
  <c r="B6" i="29"/>
  <c r="B5" i="13"/>
  <c r="B3" i="29"/>
  <c r="B2" i="13"/>
  <c r="B5" i="15"/>
  <c r="B4" i="29"/>
  <c r="B3" i="13"/>
  <c r="B6" i="15"/>
  <c r="B4" i="13"/>
  <c r="B7" i="15"/>
  <c r="B5" i="29"/>
  <c r="B9" i="15"/>
  <c r="B6" i="13"/>
  <c r="B7" i="29"/>
  <c r="B56" i="13"/>
  <c r="A56" i="13"/>
  <c r="B52" i="13"/>
  <c r="A52" i="13"/>
  <c r="B48" i="13"/>
  <c r="A48" i="13"/>
  <c r="B44" i="13"/>
  <c r="A44" i="13"/>
  <c r="B40" i="13"/>
  <c r="A40" i="13"/>
  <c r="B32" i="13"/>
  <c r="A32" i="13"/>
  <c r="B28" i="13"/>
  <c r="A28" i="13"/>
  <c r="B24" i="13"/>
  <c r="A24" i="13"/>
  <c r="M92" i="29"/>
  <c r="L92" i="29" s="1"/>
  <c r="F92" i="29"/>
  <c r="E92" i="29"/>
  <c r="D92" i="29"/>
  <c r="C92" i="29"/>
  <c r="B92" i="29"/>
  <c r="M89" i="29"/>
  <c r="L89" i="29" s="1"/>
  <c r="F89" i="29"/>
  <c r="E89" i="29"/>
  <c r="D89" i="29"/>
  <c r="C89" i="29"/>
  <c r="B89" i="29"/>
  <c r="B19" i="26"/>
  <c r="B20" i="26"/>
  <c r="B21" i="26"/>
  <c r="B22" i="26"/>
  <c r="D87" i="29"/>
  <c r="F115" i="29"/>
  <c r="E115" i="29"/>
  <c r="C115" i="29"/>
  <c r="B115" i="29"/>
  <c r="F114" i="29"/>
  <c r="E114" i="29"/>
  <c r="C114" i="29"/>
  <c r="B114" i="29"/>
  <c r="F113" i="29"/>
  <c r="E113" i="29"/>
  <c r="C113" i="29"/>
  <c r="B113" i="29"/>
  <c r="G48" i="15"/>
  <c r="G49" i="15"/>
  <c r="G50" i="15"/>
  <c r="G38" i="15"/>
  <c r="G39" i="15"/>
  <c r="G40" i="15"/>
  <c r="G37" i="15"/>
  <c r="D86" i="8"/>
  <c r="D85" i="8"/>
  <c r="G28" i="15"/>
  <c r="G29" i="15"/>
  <c r="G30" i="15"/>
  <c r="G27" i="15"/>
  <c r="G47" i="15"/>
  <c r="D59" i="29"/>
  <c r="B59" i="29"/>
  <c r="M61" i="29"/>
  <c r="L61" i="29" s="1"/>
  <c r="F61" i="29"/>
  <c r="E61" i="29"/>
  <c r="D61" i="29"/>
  <c r="C61" i="29"/>
  <c r="B61" i="29"/>
  <c r="M60" i="29"/>
  <c r="L60" i="29" s="1"/>
  <c r="F60" i="29"/>
  <c r="E60" i="29"/>
  <c r="D60" i="29"/>
  <c r="C60" i="29"/>
  <c r="B60" i="29"/>
  <c r="D54" i="29"/>
  <c r="D49" i="29"/>
  <c r="D48" i="29"/>
  <c r="B48" i="29"/>
  <c r="D42" i="29"/>
  <c r="D34" i="29"/>
  <c r="M58" i="29"/>
  <c r="L58" i="29" s="1"/>
  <c r="F58" i="29"/>
  <c r="E58" i="29"/>
  <c r="D58" i="29"/>
  <c r="C58" i="29"/>
  <c r="B58" i="29"/>
  <c r="M57" i="29"/>
  <c r="L57" i="29" s="1"/>
  <c r="F57" i="29"/>
  <c r="E57" i="29"/>
  <c r="D57" i="29"/>
  <c r="C57" i="29"/>
  <c r="B57" i="29"/>
  <c r="M56" i="29"/>
  <c r="L56" i="29" s="1"/>
  <c r="F56" i="29"/>
  <c r="E56" i="29"/>
  <c r="D56" i="29"/>
  <c r="C56" i="29"/>
  <c r="B56" i="29"/>
  <c r="M55" i="29"/>
  <c r="L55" i="29" s="1"/>
  <c r="F55" i="29"/>
  <c r="E55" i="29"/>
  <c r="D55" i="29"/>
  <c r="C55" i="29"/>
  <c r="B55" i="29"/>
  <c r="M53" i="29"/>
  <c r="L53" i="29" s="1"/>
  <c r="F53" i="29"/>
  <c r="E53" i="29"/>
  <c r="D53" i="29"/>
  <c r="C53" i="29"/>
  <c r="B53" i="29"/>
  <c r="M52" i="29"/>
  <c r="L52" i="29" s="1"/>
  <c r="E52" i="29"/>
  <c r="D52" i="29"/>
  <c r="C52" i="29"/>
  <c r="B52" i="29"/>
  <c r="M51" i="29"/>
  <c r="L51" i="29" s="1"/>
  <c r="E51" i="29"/>
  <c r="D51" i="29"/>
  <c r="C51" i="29"/>
  <c r="B51" i="29"/>
  <c r="M50" i="29"/>
  <c r="L50" i="29" s="1"/>
  <c r="F50" i="29"/>
  <c r="E50" i="29"/>
  <c r="D50" i="29"/>
  <c r="C50" i="29"/>
  <c r="B50" i="29"/>
  <c r="M47" i="29"/>
  <c r="L47" i="29" s="1"/>
  <c r="F47" i="29"/>
  <c r="E47" i="29"/>
  <c r="D47" i="29"/>
  <c r="C47" i="29"/>
  <c r="B47" i="29"/>
  <c r="M46" i="29"/>
  <c r="L46" i="29" s="1"/>
  <c r="F46" i="29"/>
  <c r="E46" i="29"/>
  <c r="D46" i="29"/>
  <c r="C46" i="29"/>
  <c r="B46" i="29"/>
  <c r="M45" i="29"/>
  <c r="L45" i="29" s="1"/>
  <c r="F45" i="29"/>
  <c r="E45" i="29"/>
  <c r="D45" i="29"/>
  <c r="C45" i="29"/>
  <c r="B45" i="29"/>
  <c r="M44" i="29"/>
  <c r="L44" i="29" s="1"/>
  <c r="F44" i="29"/>
  <c r="E44" i="29"/>
  <c r="D44" i="29"/>
  <c r="C44" i="29"/>
  <c r="B44" i="29"/>
  <c r="M43" i="29"/>
  <c r="L43" i="29" s="1"/>
  <c r="F43" i="29"/>
  <c r="E43" i="29"/>
  <c r="D43" i="29"/>
  <c r="C43" i="29"/>
  <c r="B43" i="29"/>
  <c r="M40" i="29"/>
  <c r="L40" i="29" s="1"/>
  <c r="F40" i="29"/>
  <c r="E40" i="29"/>
  <c r="D40" i="29"/>
  <c r="C40" i="29"/>
  <c r="B40" i="29"/>
  <c r="M39" i="29"/>
  <c r="L39" i="29" s="1"/>
  <c r="F39" i="29"/>
  <c r="E39" i="29"/>
  <c r="D39" i="29"/>
  <c r="C39" i="29"/>
  <c r="B39" i="29"/>
  <c r="M38" i="29"/>
  <c r="L38" i="29" s="1"/>
  <c r="F38" i="29"/>
  <c r="E38" i="29"/>
  <c r="D38" i="29"/>
  <c r="C38" i="29"/>
  <c r="B38" i="29"/>
  <c r="M37" i="29"/>
  <c r="L37" i="29" s="1"/>
  <c r="F37" i="29"/>
  <c r="E37" i="29"/>
  <c r="D37" i="29"/>
  <c r="C37" i="29"/>
  <c r="B37" i="29"/>
  <c r="M36" i="29"/>
  <c r="L36" i="29" s="1"/>
  <c r="F36" i="29"/>
  <c r="E36" i="29"/>
  <c r="D36" i="29"/>
  <c r="C36" i="29"/>
  <c r="B36" i="29"/>
  <c r="M35" i="29"/>
  <c r="L35" i="29" s="1"/>
  <c r="F35" i="29"/>
  <c r="E35" i="29"/>
  <c r="D35" i="29"/>
  <c r="C35" i="29"/>
  <c r="B35" i="29"/>
  <c r="D33" i="29"/>
  <c r="B33" i="29"/>
  <c r="G84" i="8" l="1"/>
  <c r="G85" i="8"/>
  <c r="D113" i="29"/>
  <c r="B63" i="26"/>
  <c r="D114" i="29"/>
  <c r="B64" i="26"/>
  <c r="D115" i="29"/>
  <c r="B65" i="26"/>
  <c r="G86" i="8"/>
  <c r="F112" i="29"/>
  <c r="E112" i="29"/>
  <c r="D112" i="29"/>
  <c r="C112" i="29"/>
  <c r="B112" i="29"/>
  <c r="E88" i="29" l="1"/>
  <c r="F88" i="29"/>
  <c r="D83" i="29"/>
  <c r="F17" i="29"/>
  <c r="F18" i="29"/>
  <c r="F19" i="29"/>
  <c r="F20" i="29"/>
  <c r="E17" i="29"/>
  <c r="E18" i="29"/>
  <c r="E19" i="29"/>
  <c r="E20" i="29"/>
  <c r="D17" i="29"/>
  <c r="D18" i="29"/>
  <c r="D19" i="29"/>
  <c r="D20" i="29"/>
  <c r="C17" i="29"/>
  <c r="C18" i="29"/>
  <c r="C19" i="29"/>
  <c r="C20" i="29"/>
  <c r="B17" i="29"/>
  <c r="B18" i="29"/>
  <c r="B19" i="29"/>
  <c r="B20" i="29"/>
  <c r="M107" i="29" l="1"/>
  <c r="L107" i="29" s="1"/>
  <c r="D106" i="29"/>
  <c r="M103" i="29"/>
  <c r="L103" i="29" s="1"/>
  <c r="F103" i="29"/>
  <c r="E103" i="29"/>
  <c r="D103" i="29"/>
  <c r="C103" i="29"/>
  <c r="B103" i="29"/>
  <c r="M98" i="29"/>
  <c r="L98" i="29" s="1"/>
  <c r="F98" i="29"/>
  <c r="E98" i="29"/>
  <c r="D98" i="29"/>
  <c r="C98" i="29"/>
  <c r="B98" i="29"/>
  <c r="D97" i="29"/>
  <c r="F79" i="29" l="1"/>
  <c r="F75" i="29" l="1"/>
  <c r="F29" i="29" l="1"/>
  <c r="E29" i="29"/>
  <c r="D29" i="29"/>
  <c r="B29" i="29"/>
  <c r="F23" i="29"/>
  <c r="D23" i="29"/>
  <c r="E23" i="29"/>
  <c r="B23" i="29"/>
  <c r="F22" i="29"/>
  <c r="C22" i="29"/>
  <c r="D22" i="29"/>
  <c r="F83" i="29"/>
  <c r="C79" i="29" l="1"/>
  <c r="B18" i="26" l="1"/>
  <c r="F11" i="29"/>
  <c r="E11" i="29"/>
  <c r="D11" i="29"/>
  <c r="C11" i="29"/>
  <c r="B11" i="29"/>
  <c r="M22" i="29" l="1"/>
  <c r="L22" i="29" s="1"/>
  <c r="E22" i="29"/>
  <c r="B22" i="29"/>
  <c r="M17" i="29" l="1"/>
  <c r="L17" i="29" s="1"/>
  <c r="A2" i="29" l="1"/>
  <c r="D116" i="29" l="1"/>
  <c r="B116" i="29"/>
  <c r="D110" i="29"/>
  <c r="B110" i="29"/>
  <c r="D96" i="29"/>
  <c r="B96" i="29"/>
  <c r="D86" i="29"/>
  <c r="B86" i="29"/>
  <c r="D78" i="29"/>
  <c r="B78" i="29"/>
  <c r="D74" i="29"/>
  <c r="B74" i="29"/>
  <c r="M117" i="29"/>
  <c r="L117" i="29" s="1"/>
  <c r="M111" i="29"/>
  <c r="L111" i="29" s="1"/>
  <c r="F111" i="29"/>
  <c r="E111" i="29"/>
  <c r="D111" i="29"/>
  <c r="C111" i="29"/>
  <c r="B111" i="29"/>
  <c r="M108" i="29"/>
  <c r="L108" i="29" s="1"/>
  <c r="M88" i="29"/>
  <c r="L88" i="29" s="1"/>
  <c r="D88" i="29"/>
  <c r="C88" i="29"/>
  <c r="B88" i="29"/>
  <c r="M83" i="29"/>
  <c r="L83" i="29" s="1"/>
  <c r="E83" i="29"/>
  <c r="C83" i="29"/>
  <c r="B83" i="29"/>
  <c r="M79" i="29"/>
  <c r="L79" i="29" s="1"/>
  <c r="E79" i="29"/>
  <c r="D79" i="29"/>
  <c r="B79" i="29"/>
  <c r="M75" i="29"/>
  <c r="L75" i="29" s="1"/>
  <c r="E75" i="29"/>
  <c r="D75" i="29"/>
  <c r="C75" i="29"/>
  <c r="B75" i="29"/>
  <c r="D21" i="29" l="1"/>
  <c r="B21" i="29"/>
  <c r="D15" i="29"/>
  <c r="B15" i="29"/>
  <c r="B16" i="29"/>
  <c r="C16" i="29"/>
  <c r="D16" i="29"/>
  <c r="E16" i="29"/>
  <c r="F16" i="29"/>
  <c r="M20" i="29"/>
  <c r="L20" i="29" s="1"/>
  <c r="M18" i="29"/>
  <c r="L18" i="29" s="1"/>
  <c r="M16" i="29"/>
  <c r="L16" i="29" s="1"/>
  <c r="M17" i="8" l="1"/>
  <c r="M19" i="8" l="1"/>
  <c r="M21" i="8"/>
  <c r="M68" i="8"/>
  <c r="M82" i="8"/>
  <c r="L19" i="8" l="1"/>
  <c r="L21" i="8"/>
  <c r="L68" i="8"/>
  <c r="L82" i="8"/>
  <c r="L17" i="8"/>
  <c r="L49" i="13" l="1"/>
  <c r="L57" i="13"/>
  <c r="L53" i="13"/>
  <c r="L45" i="13"/>
  <c r="L41" i="13"/>
  <c r="L37" i="13"/>
  <c r="L33" i="13"/>
  <c r="L29" i="13"/>
  <c r="L25" i="13"/>
  <c r="L21" i="13"/>
  <c r="L17" i="13"/>
  <c r="A43" i="22" l="1"/>
  <c r="C43" i="22" s="1"/>
  <c r="C42" i="22"/>
  <c r="A37" i="22"/>
  <c r="C37" i="22" s="1"/>
  <c r="C36" i="22"/>
  <c r="I33" i="22"/>
  <c r="M31" i="22"/>
  <c r="M30" i="22"/>
  <c r="L30" i="22"/>
  <c r="A28" i="22"/>
  <c r="C28" i="22" s="1"/>
  <c r="C27" i="22"/>
  <c r="N25" i="22"/>
  <c r="O25" i="22" s="1"/>
  <c r="N24" i="22"/>
  <c r="N26" i="22" s="1"/>
  <c r="M22" i="22"/>
  <c r="I22" i="22"/>
  <c r="A22" i="22"/>
  <c r="A23" i="22" s="1"/>
  <c r="M21" i="22"/>
  <c r="I21" i="22"/>
  <c r="C21" i="22"/>
  <c r="M20" i="22"/>
  <c r="I20" i="22"/>
  <c r="M19" i="22"/>
  <c r="I19" i="22"/>
  <c r="M18" i="22"/>
  <c r="I18" i="22"/>
  <c r="A15" i="22"/>
  <c r="A17" i="22" s="1"/>
  <c r="C14" i="22"/>
  <c r="C13" i="22"/>
  <c r="C12" i="22"/>
  <c r="C11" i="22"/>
  <c r="C10" i="22"/>
  <c r="C9" i="22"/>
  <c r="C8" i="22"/>
  <c r="A3" i="22"/>
  <c r="A4" i="22" s="1"/>
  <c r="C4" i="22" s="1"/>
  <c r="C2" i="22"/>
  <c r="R18" i="22" l="1"/>
  <c r="C3" i="22"/>
  <c r="R19" i="22" s="1"/>
  <c r="P18" i="22"/>
  <c r="C22" i="22"/>
  <c r="C15" i="22"/>
  <c r="N27" i="22"/>
  <c r="K5" i="13" s="1"/>
  <c r="Q18" i="22"/>
  <c r="A24" i="22"/>
  <c r="C23" i="22"/>
  <c r="C17" i="22"/>
  <c r="A18" i="22"/>
  <c r="A44" i="22"/>
  <c r="A5" i="22"/>
  <c r="A29" i="22"/>
  <c r="A38" i="22"/>
  <c r="H6" i="29" l="1"/>
  <c r="F7" i="15"/>
  <c r="Q19" i="22"/>
  <c r="R20" i="22"/>
  <c r="P20" i="22"/>
  <c r="Q20" i="22"/>
  <c r="P19" i="22"/>
  <c r="H6" i="8"/>
  <c r="E9" i="26"/>
  <c r="A19" i="22"/>
  <c r="C18" i="22"/>
  <c r="C24" i="22"/>
  <c r="A25" i="22"/>
  <c r="C38" i="22"/>
  <c r="A39" i="22"/>
  <c r="C44" i="22"/>
  <c r="A45" i="22"/>
  <c r="C5" i="22"/>
  <c r="A6" i="22"/>
  <c r="A32" i="22"/>
  <c r="C29" i="22"/>
  <c r="H52" i="8" l="1"/>
  <c r="I52" i="8" s="1"/>
  <c r="H37" i="8"/>
  <c r="H19" i="8"/>
  <c r="I19" i="8" s="1"/>
  <c r="I70" i="8"/>
  <c r="H35" i="8"/>
  <c r="I35" i="8" s="1"/>
  <c r="I18" i="8"/>
  <c r="E19" i="26" s="1"/>
  <c r="H34" i="8"/>
  <c r="I34" i="8" s="1"/>
  <c r="H69" i="8"/>
  <c r="E50" i="26" s="1"/>
  <c r="H33" i="8"/>
  <c r="H89" i="8"/>
  <c r="H68" i="8"/>
  <c r="I68" i="8" s="1"/>
  <c r="I32" i="8"/>
  <c r="H77" i="8"/>
  <c r="E56" i="26" s="1"/>
  <c r="H39" i="8"/>
  <c r="I39" i="8" s="1"/>
  <c r="H20" i="8"/>
  <c r="E62" i="26"/>
  <c r="H64" i="8"/>
  <c r="I64" i="8" s="1"/>
  <c r="E46" i="26" s="1"/>
  <c r="H47" i="8"/>
  <c r="I47" i="8" s="1"/>
  <c r="H63" i="8"/>
  <c r="I63" i="8" s="1"/>
  <c r="I65" i="8" s="1"/>
  <c r="I46" i="8"/>
  <c r="I30" i="8"/>
  <c r="H82" i="8"/>
  <c r="I82" i="8" s="1"/>
  <c r="I61" i="8"/>
  <c r="H45" i="8"/>
  <c r="I45" i="8" s="1"/>
  <c r="E27" i="26"/>
  <c r="H79" i="8"/>
  <c r="I57" i="8"/>
  <c r="E39" i="26" s="1"/>
  <c r="H41" i="8"/>
  <c r="I41" i="8" s="1"/>
  <c r="H25" i="8"/>
  <c r="I25" i="8" s="1"/>
  <c r="E26" i="26" s="1"/>
  <c r="H78" i="8"/>
  <c r="I78" i="8" s="1"/>
  <c r="E57" i="26" s="1"/>
  <c r="H56" i="8"/>
  <c r="H40" i="8"/>
  <c r="I40" i="8" s="1"/>
  <c r="E25" i="26"/>
  <c r="H53" i="8"/>
  <c r="I53" i="8" s="1"/>
  <c r="I21" i="8"/>
  <c r="E22" i="26" s="1"/>
  <c r="H75" i="8"/>
  <c r="E55" i="26" s="1"/>
  <c r="H38" i="8"/>
  <c r="I38" i="8" s="1"/>
  <c r="H14" i="8"/>
  <c r="I14" i="8" s="1"/>
  <c r="I15" i="8" s="1"/>
  <c r="H17" i="8"/>
  <c r="I17" i="8" s="1"/>
  <c r="H84" i="8"/>
  <c r="I84" i="8" s="1"/>
  <c r="H86" i="8"/>
  <c r="I86" i="8" s="1"/>
  <c r="E65" i="26" s="1"/>
  <c r="I85" i="8"/>
  <c r="E64" i="26" s="1"/>
  <c r="E61" i="26"/>
  <c r="E49" i="26"/>
  <c r="I90" i="8"/>
  <c r="E58" i="26"/>
  <c r="E54" i="26"/>
  <c r="E21" i="26"/>
  <c r="E51" i="26"/>
  <c r="E20" i="26"/>
  <c r="C32" i="22"/>
  <c r="A33" i="22"/>
  <c r="P21" i="22"/>
  <c r="Q21" i="22"/>
  <c r="R21" i="22"/>
  <c r="A20" i="22"/>
  <c r="C20" i="22" s="1"/>
  <c r="C19" i="22"/>
  <c r="A7" i="22"/>
  <c r="C7" i="22" s="1"/>
  <c r="C6" i="22"/>
  <c r="C25" i="22"/>
  <c r="A26" i="22"/>
  <c r="C26" i="22" s="1"/>
  <c r="C39" i="22"/>
  <c r="A40" i="22"/>
  <c r="A46" i="22"/>
  <c r="C45" i="22"/>
  <c r="I58" i="8" l="1"/>
  <c r="I22" i="8"/>
  <c r="I54" i="8"/>
  <c r="C29" i="13" s="1"/>
  <c r="I87" i="8"/>
  <c r="I27" i="8"/>
  <c r="I42" i="8"/>
  <c r="C25" i="13" s="1"/>
  <c r="I71" i="8"/>
  <c r="I80" i="8"/>
  <c r="C49" i="13" s="1"/>
  <c r="C41" i="13"/>
  <c r="E45" i="26"/>
  <c r="E44" i="26" s="1"/>
  <c r="E80" i="26" s="1"/>
  <c r="C53" i="13"/>
  <c r="C13" i="13"/>
  <c r="C45" i="13"/>
  <c r="E63" i="26"/>
  <c r="E60" i="26" s="1"/>
  <c r="E83" i="26" s="1"/>
  <c r="E38" i="26"/>
  <c r="E18" i="26"/>
  <c r="E17" i="26" s="1"/>
  <c r="E74" i="26" s="1"/>
  <c r="E15" i="26"/>
  <c r="E14" i="26" s="1"/>
  <c r="E73" i="26" s="1"/>
  <c r="E53" i="26"/>
  <c r="E82" i="26" s="1"/>
  <c r="E48" i="26"/>
  <c r="E81" i="26" s="1"/>
  <c r="C57" i="13"/>
  <c r="E68" i="26"/>
  <c r="C37" i="13"/>
  <c r="E42" i="26"/>
  <c r="E41" i="26" s="1"/>
  <c r="E79" i="26" s="1"/>
  <c r="E30" i="26"/>
  <c r="E24" i="26"/>
  <c r="E75" i="26" s="1"/>
  <c r="E34" i="26"/>
  <c r="E31" i="26"/>
  <c r="E35" i="26"/>
  <c r="R26" i="22"/>
  <c r="Q22" i="22"/>
  <c r="P26" i="22"/>
  <c r="Q26" i="22"/>
  <c r="R22" i="22"/>
  <c r="A41" i="22"/>
  <c r="C41" i="22" s="1"/>
  <c r="C40" i="22"/>
  <c r="P22" i="22"/>
  <c r="C33" i="22"/>
  <c r="A34" i="22"/>
  <c r="C34" i="22" s="1"/>
  <c r="C46" i="22"/>
  <c r="A47" i="22"/>
  <c r="C47" i="22" s="1"/>
  <c r="I91" i="8" l="1"/>
  <c r="C17" i="13"/>
  <c r="C33" i="13"/>
  <c r="C21" i="13"/>
  <c r="E29" i="26"/>
  <c r="E76" i="26" s="1"/>
  <c r="E33" i="26"/>
  <c r="E77" i="26" s="1"/>
  <c r="O26" i="22"/>
  <c r="O27" i="22" s="1"/>
  <c r="C60" i="13" l="1"/>
  <c r="C64" i="13" s="1"/>
  <c r="A2" i="15"/>
  <c r="A1" i="13"/>
  <c r="B36" i="13"/>
  <c r="A36" i="13"/>
  <c r="B20" i="13"/>
  <c r="A20" i="13"/>
  <c r="A16" i="13"/>
  <c r="B16" i="13"/>
  <c r="E37" i="26" l="1"/>
  <c r="E78" i="26" s="1"/>
  <c r="E67" i="26" l="1"/>
  <c r="E70" i="26" l="1"/>
  <c r="D58" i="26" s="1"/>
  <c r="E84" i="26"/>
  <c r="E86" i="26" s="1"/>
  <c r="E87" i="26" s="1"/>
  <c r="C63" i="13"/>
  <c r="D14" i="13" s="1"/>
  <c r="F14" i="13" l="1"/>
  <c r="K14" i="13"/>
  <c r="J14" i="13"/>
  <c r="G14" i="13"/>
  <c r="H14" i="13"/>
  <c r="I14" i="13"/>
  <c r="D64" i="26"/>
  <c r="D51" i="26"/>
  <c r="D62" i="26"/>
  <c r="D55" i="26"/>
  <c r="D57" i="26"/>
  <c r="D63" i="26"/>
  <c r="D56" i="26"/>
  <c r="D15" i="26"/>
  <c r="D50" i="26"/>
  <c r="D65" i="26"/>
  <c r="D46" i="26"/>
  <c r="D68" i="26"/>
  <c r="D67" i="26" s="1"/>
  <c r="D49" i="26"/>
  <c r="D22" i="26"/>
  <c r="D27" i="26"/>
  <c r="D38" i="26"/>
  <c r="D31" i="26"/>
  <c r="D26" i="26"/>
  <c r="D21" i="26"/>
  <c r="D61" i="26"/>
  <c r="D39" i="26"/>
  <c r="D58" i="13"/>
  <c r="K58" i="13" s="1"/>
  <c r="D42" i="26"/>
  <c r="D41" i="26" s="1"/>
  <c r="D46" i="13"/>
  <c r="D30" i="26"/>
  <c r="D54" i="26"/>
  <c r="D19" i="26"/>
  <c r="D35" i="26"/>
  <c r="D20" i="26"/>
  <c r="D45" i="26"/>
  <c r="D34" i="26"/>
  <c r="D18" i="26"/>
  <c r="D25" i="26"/>
  <c r="D54" i="13"/>
  <c r="J54" i="13" s="1"/>
  <c r="D30" i="13"/>
  <c r="H30" i="13" s="1"/>
  <c r="D50" i="13"/>
  <c r="D26" i="13"/>
  <c r="G26" i="13" s="1"/>
  <c r="L26" i="13" s="1"/>
  <c r="K70" i="26"/>
  <c r="F70" i="26"/>
  <c r="G70" i="26" s="1"/>
  <c r="D38" i="13"/>
  <c r="I38" i="13" s="1"/>
  <c r="D34" i="13"/>
  <c r="H34" i="13" s="1"/>
  <c r="L34" i="13" s="1"/>
  <c r="C65" i="13"/>
  <c r="D15" i="13" s="1"/>
  <c r="D18" i="13"/>
  <c r="F18" i="13" s="1"/>
  <c r="L18" i="13" s="1"/>
  <c r="D22" i="13"/>
  <c r="F22" i="13" s="1"/>
  <c r="D42" i="13"/>
  <c r="K42" i="13" s="1"/>
  <c r="L14" i="13" l="1"/>
  <c r="D48" i="26"/>
  <c r="F15" i="13"/>
  <c r="K15" i="13"/>
  <c r="J15" i="13"/>
  <c r="G15" i="13"/>
  <c r="H15" i="13"/>
  <c r="I15" i="13"/>
  <c r="F62" i="13"/>
  <c r="D14" i="26"/>
  <c r="D60" i="26"/>
  <c r="D53" i="26"/>
  <c r="D44" i="26"/>
  <c r="D29" i="26"/>
  <c r="J46" i="13"/>
  <c r="I46" i="13"/>
  <c r="H46" i="13"/>
  <c r="K50" i="13"/>
  <c r="J50" i="13"/>
  <c r="L22" i="13"/>
  <c r="D33" i="26"/>
  <c r="D37" i="26"/>
  <c r="D17" i="26"/>
  <c r="D24" i="26"/>
  <c r="K54" i="13"/>
  <c r="L54" i="13" s="1"/>
  <c r="J58" i="13"/>
  <c r="H38" i="13"/>
  <c r="L38" i="13" s="1"/>
  <c r="D31" i="13"/>
  <c r="G31" i="13" s="1"/>
  <c r="G30" i="13"/>
  <c r="D51" i="13"/>
  <c r="D55" i="13"/>
  <c r="J55" i="13" s="1"/>
  <c r="D19" i="13"/>
  <c r="F19" i="13" s="1"/>
  <c r="L19" i="13" s="1"/>
  <c r="D59" i="13"/>
  <c r="K59" i="13" s="1"/>
  <c r="J42" i="13"/>
  <c r="L42" i="13" s="1"/>
  <c r="D27" i="13"/>
  <c r="G27" i="13" s="1"/>
  <c r="L27" i="13" s="1"/>
  <c r="D23" i="13"/>
  <c r="F23" i="13" s="1"/>
  <c r="D35" i="13"/>
  <c r="H35" i="13" s="1"/>
  <c r="L35" i="13" s="1"/>
  <c r="D39" i="13"/>
  <c r="H39" i="13" s="1"/>
  <c r="D47" i="13"/>
  <c r="D43" i="13"/>
  <c r="J43" i="13" s="1"/>
  <c r="F64" i="13" l="1"/>
  <c r="G64" i="13"/>
  <c r="L15" i="13"/>
  <c r="G62" i="13"/>
  <c r="G60" i="13"/>
  <c r="H62" i="13"/>
  <c r="F60" i="13"/>
  <c r="F66" i="13" s="1"/>
  <c r="L58" i="13"/>
  <c r="J62" i="13"/>
  <c r="I62" i="13"/>
  <c r="K62" i="13"/>
  <c r="D70" i="26"/>
  <c r="L46" i="13"/>
  <c r="L50" i="13"/>
  <c r="K51" i="13"/>
  <c r="J51" i="13"/>
  <c r="I47" i="13"/>
  <c r="H47" i="13"/>
  <c r="L30" i="13"/>
  <c r="L23" i="13"/>
  <c r="H31" i="13"/>
  <c r="L31" i="13" s="1"/>
  <c r="K55" i="13"/>
  <c r="K43" i="13"/>
  <c r="J59" i="13"/>
  <c r="I39" i="13"/>
  <c r="L39" i="13" s="1"/>
  <c r="J47" i="13"/>
  <c r="K64" i="13" l="1"/>
  <c r="J60" i="13"/>
  <c r="I60" i="13"/>
  <c r="K60" i="13"/>
  <c r="L59" i="13"/>
  <c r="J64" i="13"/>
  <c r="L62" i="13"/>
  <c r="I64" i="13"/>
  <c r="H64" i="13"/>
  <c r="H60" i="13"/>
  <c r="G66" i="13"/>
  <c r="L51" i="13"/>
  <c r="L55" i="13"/>
  <c r="L43" i="13"/>
  <c r="L47" i="13"/>
  <c r="L60" i="13" l="1"/>
  <c r="F63" i="13" s="1"/>
  <c r="L64" i="13"/>
  <c r="H66" i="13"/>
  <c r="I66" i="13" s="1"/>
  <c r="J66" i="13" s="1"/>
  <c r="K66" i="13" s="1"/>
  <c r="H63" i="13" l="1"/>
  <c r="H61" i="13"/>
  <c r="F61" i="13"/>
  <c r="J65" i="13"/>
  <c r="G67" i="13"/>
  <c r="I63" i="13"/>
  <c r="J63" i="13"/>
  <c r="G61" i="13"/>
  <c r="F65" i="13"/>
  <c r="K65" i="13"/>
  <c r="F67" i="13"/>
  <c r="K61" i="13"/>
  <c r="I65" i="13"/>
  <c r="I61" i="13"/>
  <c r="G63" i="13"/>
  <c r="G65" i="13"/>
  <c r="K63" i="13"/>
  <c r="H65" i="13"/>
  <c r="J61" i="13"/>
  <c r="H67" i="13"/>
  <c r="L65" i="13" l="1"/>
  <c r="L63" i="13"/>
  <c r="L61" i="13"/>
  <c r="I67" i="13"/>
  <c r="J67" i="13" l="1"/>
  <c r="K67" i="13"/>
</calcChain>
</file>

<file path=xl/sharedStrings.xml><?xml version="1.0" encoding="utf-8"?>
<sst xmlns="http://schemas.openxmlformats.org/spreadsheetml/2006/main" count="668" uniqueCount="372">
  <si>
    <t>TOTAL</t>
  </si>
  <si>
    <t>ITEM</t>
  </si>
  <si>
    <t>SERVIÇO</t>
  </si>
  <si>
    <t>QUANT.</t>
  </si>
  <si>
    <t>TOTAL GERAL</t>
  </si>
  <si>
    <t>UNID.</t>
  </si>
  <si>
    <t>P.UNIT. R$ SEM BDI</t>
  </si>
  <si>
    <t>P. TOTAL (R$)</t>
  </si>
  <si>
    <t>BDI:</t>
  </si>
  <si>
    <t>CÓDIGO</t>
  </si>
  <si>
    <t>%</t>
  </si>
  <si>
    <t>PROPONENTE</t>
  </si>
  <si>
    <t>CONCEDENTE</t>
  </si>
  <si>
    <t>Item</t>
  </si>
  <si>
    <t xml:space="preserve">Descrição                              </t>
  </si>
  <si>
    <t xml:space="preserve">VALOR </t>
  </si>
  <si>
    <t>UN</t>
  </si>
  <si>
    <t>MÊS 01</t>
  </si>
  <si>
    <t>MÊS 02</t>
  </si>
  <si>
    <t>MÊS 03</t>
  </si>
  <si>
    <t>Concedente</t>
  </si>
  <si>
    <t>R$</t>
  </si>
  <si>
    <t>Proponente</t>
  </si>
  <si>
    <t>TOTAL SIMPLES</t>
  </si>
  <si>
    <t>TOTAL ACUMULADO</t>
  </si>
  <si>
    <t>DATA BASE</t>
  </si>
  <si>
    <t>Médio</t>
  </si>
  <si>
    <t>3º Quartil</t>
  </si>
  <si>
    <t>1º Quartil</t>
  </si>
  <si>
    <t>Fornecimento de Materiais e Equipamentos</t>
  </si>
  <si>
    <t>Construção e Manutenção de Estações e Redes de Distribuição de Energia Elétrica</t>
  </si>
  <si>
    <t>_______________________________________________</t>
  </si>
  <si>
    <t>6.0</t>
  </si>
  <si>
    <t>____________________________________________________</t>
  </si>
  <si>
    <t>SERVIÇOS PRELIMINARES</t>
  </si>
  <si>
    <t>PAREDES</t>
  </si>
  <si>
    <t>REVESTIMENTO DE PAREDES</t>
  </si>
  <si>
    <t xml:space="preserve">PAVIMENTAÇÃO </t>
  </si>
  <si>
    <t xml:space="preserve">PINTURA </t>
  </si>
  <si>
    <t xml:space="preserve">SERVIÇOS FINAIS </t>
  </si>
  <si>
    <t>IMPERMEABILIZAÇÃO</t>
  </si>
  <si>
    <t>M²</t>
  </si>
  <si>
    <t>M³</t>
  </si>
  <si>
    <t xml:space="preserve">Encargos sociais Horistas: </t>
  </si>
  <si>
    <t xml:space="preserve">Encargos sociais Mensalistas: </t>
  </si>
  <si>
    <t>2.0</t>
  </si>
  <si>
    <t>MÊS 04</t>
  </si>
  <si>
    <t>MÊS 05</t>
  </si>
  <si>
    <t>KG</t>
  </si>
  <si>
    <t>1.1</t>
  </si>
  <si>
    <t>PLACA DE OBRA EM CHAPA DE AÇO GALVANIZADO</t>
  </si>
  <si>
    <t>2.1</t>
  </si>
  <si>
    <t>6.1</t>
  </si>
  <si>
    <t>M</t>
  </si>
  <si>
    <t xml:space="preserve">DESCRIÇÃO DO INSUMO </t>
  </si>
  <si>
    <t xml:space="preserve">Cód. SINAPI </t>
  </si>
  <si>
    <t xml:space="preserve">Total </t>
  </si>
  <si>
    <t>Custo. Unit.(R$)</t>
  </si>
  <si>
    <t>Coef.</t>
  </si>
  <si>
    <t>Unid.</t>
  </si>
  <si>
    <t>L</t>
  </si>
  <si>
    <t>MÊS 06</t>
  </si>
  <si>
    <t>CRONOGRAMA FÍSICO FINANCEIRO</t>
  </si>
  <si>
    <t>Valor total unitário - CPU.01</t>
  </si>
  <si>
    <t>MIN</t>
  </si>
  <si>
    <t>MED</t>
  </si>
  <si>
    <t>MAX</t>
  </si>
  <si>
    <t>Grau de Sigilo</t>
  </si>
  <si>
    <t>Construção e Reforma de Edifícios</t>
  </si>
  <si>
    <t>AC</t>
  </si>
  <si>
    <t>#PUBLICO</t>
  </si>
  <si>
    <t>SG</t>
  </si>
  <si>
    <t>R</t>
  </si>
  <si>
    <t>Nº TC/CR</t>
  </si>
  <si>
    <t>PROPONENTE / TOMADOR</t>
  </si>
  <si>
    <t>DF</t>
  </si>
  <si>
    <t>BDI PAD</t>
  </si>
  <si>
    <t>OBJETO</t>
  </si>
  <si>
    <t>Construção de Praças Urbanas, Rodovias, Ferrovias e recapeamento e pavimentação de vias urbanas</t>
  </si>
  <si>
    <t>TIPO DE OBRA DO EMPREENDIMENTO</t>
  </si>
  <si>
    <t>DESONERAÇÃO</t>
  </si>
  <si>
    <t>Sim</t>
  </si>
  <si>
    <t>Conforme legislação tributária municipal, definir estimativa de percentual da base de cálculo para o ISS:</t>
  </si>
  <si>
    <t>Construção de Redes de Abastecimento de Água, Coleta de Esgoto</t>
  </si>
  <si>
    <t>Sobre a base de cálculo, definir a respectiva alíquota do ISS (entre 2% e 5%):</t>
  </si>
  <si>
    <t>Itens</t>
  </si>
  <si>
    <t>Siglas</t>
  </si>
  <si>
    <t>% Adotado</t>
  </si>
  <si>
    <t>Situação</t>
  </si>
  <si>
    <t>Intervalo de admissibilidade</t>
  </si>
  <si>
    <t>-</t>
  </si>
  <si>
    <t>Tributos (impostos COFINS 3%, e  PIS 0,65%)</t>
  </si>
  <si>
    <t>CP</t>
  </si>
  <si>
    <t>Tributos (ISS, variável de acordo com o município)</t>
  </si>
  <si>
    <t>ISS</t>
  </si>
  <si>
    <t>Tributos (Contribuição Previdenciária - 0% ou 4,5%, conforme Lei 12.844/2013 - Desoneração)</t>
  </si>
  <si>
    <t>CPRB</t>
  </si>
  <si>
    <t>BDI SEM desoneração
(Fórmula Acórdão TCU)</t>
  </si>
  <si>
    <t>Obras Portuárias, Marítimas e Fluviais</t>
  </si>
  <si>
    <t>BDI COM desoneração</t>
  </si>
  <si>
    <t>BDI DES</t>
  </si>
  <si>
    <t>Os valores de BDI foram calculados com o emprego da fórmula:</t>
  </si>
  <si>
    <t xml:space="preserve"> - 1</t>
  </si>
  <si>
    <t>Local:</t>
  </si>
  <si>
    <t>Data:</t>
  </si>
  <si>
    <t>Responsável Técnico</t>
  </si>
  <si>
    <t>Responsável Tomador</t>
  </si>
  <si>
    <t>Nome:</t>
  </si>
  <si>
    <t>Estudos e Projetos, Planos e Gerenciamento e outros correlatos</t>
  </si>
  <si>
    <t>K1</t>
  </si>
  <si>
    <t>Título:</t>
  </si>
  <si>
    <t>Cargo:</t>
  </si>
  <si>
    <t>K2</t>
  </si>
  <si>
    <t>CREA/CAU:</t>
  </si>
  <si>
    <t/>
  </si>
  <si>
    <t>K3</t>
  </si>
  <si>
    <t>H</t>
  </si>
  <si>
    <t>SERVENTE COM ENCARGOS COMPLEMENTARES</t>
  </si>
  <si>
    <t xml:space="preserve">CUSTO UNITÁRIO DA OBRA (R$ / M2) </t>
  </si>
  <si>
    <t>*** RESUMO DO ORÇAMENTO ***</t>
  </si>
  <si>
    <t>12.01</t>
  </si>
  <si>
    <t>INFRAESTRUTURA</t>
  </si>
  <si>
    <t>Total (R$)</t>
  </si>
  <si>
    <t>Descrição</t>
  </si>
  <si>
    <t>PLANILHA  ORÇAMENTÁRIA ESTIMATIVA DE CUSTOS - RESUMO</t>
  </si>
  <si>
    <t>Total geral</t>
  </si>
  <si>
    <t>EXECUÇÃO DE ALMOXARIFADO EM CANTEIRO DE OBRA EM CHAPA DE MADEIRA COMPENSADA, INCLUSO PRATELEIRAS. AF_02/2016</t>
  </si>
  <si>
    <t xml:space="preserve">CUSTO TOTAL DA OBRA (R$) - COM BDI </t>
  </si>
  <si>
    <t>PREÇO COM -18%</t>
  </si>
  <si>
    <t>PREÇO ANTIGO</t>
  </si>
  <si>
    <t>VALOR DESCONTADO NO VALOR ORIGINAL</t>
  </si>
  <si>
    <t>P.UNIT. R$ COM BDI</t>
  </si>
  <si>
    <t>1.0</t>
  </si>
  <si>
    <t>PLANILHA DE ORÇAMENTO SINTÉTICA</t>
  </si>
  <si>
    <t>RESPONSÁVEL TÉCNICO</t>
  </si>
  <si>
    <t>ENGENHEIRO CIVIL</t>
  </si>
  <si>
    <t xml:space="preserve">DADOS </t>
  </si>
  <si>
    <t>CONTRATO DE REPASSE</t>
  </si>
  <si>
    <t>SUB-TOTAL ITEM 2.0</t>
  </si>
  <si>
    <t>SUB-TOTAL ITEM 1.0</t>
  </si>
  <si>
    <t>SUB-TOTAL ITEM 6.0</t>
  </si>
  <si>
    <t>MASSA ÚNICA, PARA RECEBIMENTO DE PINTURA, EM ARGAMASSA TRAÇO 1:2:8, PREPARO MECÂNICO COM BETONEIRA 400L, APLICADA MANUALMENTE EM FACES INTERNAS DE PAREDES, ESPESSURA DE 10MM, COM EXECUÇÃO DE TALISCAS. AF_06/2014</t>
  </si>
  <si>
    <t>SUB-TOTAL ITEM 11.0</t>
  </si>
  <si>
    <t>SUB-TOTAL ITEM 10.0</t>
  </si>
  <si>
    <t>MEMÓRIA DE CALCULO</t>
  </si>
  <si>
    <t>QUANTIDADE</t>
  </si>
  <si>
    <t xml:space="preserve">Dimensões 4m², padrão Governo Federal </t>
  </si>
  <si>
    <t xml:space="preserve">MOVIMENTO DE TERRA </t>
  </si>
  <si>
    <t>COMPOSIÇÃO DE CUSTOS UNITÁRIOS - CPU. 01</t>
  </si>
  <si>
    <t>ELTON YUZO JODAI</t>
  </si>
  <si>
    <t>88316</t>
  </si>
  <si>
    <t>CREA 8160/D-MS</t>
  </si>
  <si>
    <t xml:space="preserve">Dimensões depóstio: 3,00m de comprimento x 2,00m de largura = 6,00m²
</t>
  </si>
  <si>
    <t>2.2</t>
  </si>
  <si>
    <t>2.3</t>
  </si>
  <si>
    <t>74034/001</t>
  </si>
  <si>
    <t>PILARES</t>
  </si>
  <si>
    <t>PINTURA EXTERNA</t>
  </si>
  <si>
    <t>LOCACAO CONVENCIONAL DE OBRA, UTILIZANDO GABARITO DE TÁBUAS CORRIDAS PONTALETADAS A CADA 2,00M - 2 UTILIZAÇÕES. AF_10/2018</t>
  </si>
  <si>
    <t>CHAPISCO APLICADO EM ALVENARIA (SEM PRESENÇA DE VÃOS) E ESTRUTURAS DE CONCRETO DE FACHADA, COM COLHER DE PEDREIRO. ARGAMASSA TRAÇO 1:3 COM
PREPARO EM BETONEIRA 400L. AF_06/2014</t>
  </si>
  <si>
    <t>PINTURA DO GUARDA CORPO E CORRIMÃO</t>
  </si>
  <si>
    <t>APLICAÇÃO MANUAL DE FUNDO SELADOR ACRÍLICO EM PAREDES EXTERNAS DE CASAS. AF_06/2014</t>
  </si>
  <si>
    <t>APLICAÇÃO MANUAL DE PINTURA COM TINTA LÁTEX ACRÍLICA EM PAREDES, DUAS DEMÃOS. AF_06/2014</t>
  </si>
  <si>
    <t>EQUIPAMENTOS</t>
  </si>
  <si>
    <t xml:space="preserve">Calculo Quantitativo Corrimão
Corrimão escada obstáculo 01 = 1,35m 
Corrimão proteção de quina Obstáculo 01 = 4,00m
Corrimão proteção de quina Obstáculo 03 = 5,85m
Corrimão entre obstáculo 07 e obstáculo 05 = 3,00m
Corrimão entre obstáculo 05 e obstáculo 06 = 7,30m
Corrimão proteção de quina Obstáculo 09 = 5,00m
Total Corrimão = 26,50m
</t>
  </si>
  <si>
    <t>3.0</t>
  </si>
  <si>
    <t>4.0</t>
  </si>
  <si>
    <t>5.0</t>
  </si>
  <si>
    <t>5.1</t>
  </si>
  <si>
    <t>5.2</t>
  </si>
  <si>
    <t>7.0</t>
  </si>
  <si>
    <t>7.1</t>
  </si>
  <si>
    <t>8.0</t>
  </si>
  <si>
    <t>8.1</t>
  </si>
  <si>
    <t>8.2</t>
  </si>
  <si>
    <t>9.0</t>
  </si>
  <si>
    <t>9.1</t>
  </si>
  <si>
    <t>UND</t>
  </si>
  <si>
    <t>ARMAÇÃO DE FUNDAÇÕES E ESTRUTURAS DE CONCRETO ARMADO, EXCETO VIGAS, PILARES E LAJES (DE EDIFÍCIOS DE MÚLTIPLOS PAVIMENTOS, EDIFICAÇÃO TÉRREA OU SOBRADO), UTILIZANDO AÇO CA-50 DE 10.0 MM - MONTAGEM. AF_12/2015</t>
  </si>
  <si>
    <t>ARMAÇÃO DE FUNDAÇÕES E ESTRUTURAS DE CONCRETO ARMADO, EXCETO VIGAS, PILARES E LAJES (DE EDIFÍCIOS DE MÚLTIPLOS PAVIMENTOS, EDIFICAÇÃO TÉRREA OU SOBRADO), UTILIZANDO AÇO CA-60 DE 5.0 MM - MONTAGEM. AF_12/2015</t>
  </si>
  <si>
    <t>FABRICAÇÃO, MONTAGEM E DESMONTAGEM DE FÔRMA PARA VIGA BALDRAME, EM MADEIRA SERRADA, E=25 MM, 4 UTILIZAÇÕES. AF_06/2017</t>
  </si>
  <si>
    <t>ARMAÇÃO DE PILAR OU VIGA DE UMA ESTRUTURA CONVENCIONAL DE CONCRETO ARMADO EM UMA EDIFÍCAÇÃO TÉRREA OU SOBRADO UTILIZANDO AÇO CA-50 DE 8.0 MM- MONTAGEM. AF_12/2015</t>
  </si>
  <si>
    <t>ARMAÇÃO DE PILAR OU VIGA DE UMA ESTRUTURA CONVENCIONAL DE CONCRETO ARMADO EM UMA EDIFÍCAÇÃO TÉRREA OU SOBRADO UTILIZANDO AÇO CA-60 DE 5.0 MM- MONTAGEM. AF_12/2015</t>
  </si>
  <si>
    <t>SUB-TOTAL ITEM 4.0</t>
  </si>
  <si>
    <t xml:space="preserve">SUPERESTRUTURA </t>
  </si>
  <si>
    <t>4.1.1</t>
  </si>
  <si>
    <t>MONTAGEM E DESMONTAGEM DE FÔRMA DE PILARES RETANGULARES E ESTRUTURAS SIMILARES COM ÁREA MÉDIA DAS SEÇÕES MAIOR QUE 0,25 M², PÉ-DIREITO SIMPLES, EM CHAPA DE MADEIRA COMPENSADA RESINADA, 6 UTILIZAÇÕES. AF_12/2015</t>
  </si>
  <si>
    <t>4.1.2</t>
  </si>
  <si>
    <t>4.1.3</t>
  </si>
  <si>
    <t>4.1.4</t>
  </si>
  <si>
    <t>4.1.5</t>
  </si>
  <si>
    <t>ARMAÇÃO DE PILAR OU VIGA DE UMA ESTRUTURA CONVENCIONAL DE CONCRETO ARMADO EM UMA EDIFÍCAÇÃO TÉRREA OU SOBRADO UTILIZANDO AÇO CA-50 DE 10.0 MM - MONTAGEM. AF_12/2015</t>
  </si>
  <si>
    <t>CONCRETAGEM DE PILARES, FCK = 25 MPA, COM USO DE BALDES EM EDIFICAÇÃO COM SEÇÃO MÉDIA DE PILARES MENOR OU IGUAL A 0,25 M² - LANÇAMENTO, ADENSAMENTO E ACABAMENTO. AF_12/2015</t>
  </si>
  <si>
    <t>4.2.1</t>
  </si>
  <si>
    <t>MONTAGEM E DESMONTAGEM DE FÔRMA DE VIGA, ESCORAMENTO COM PONTALETE DE MADEIRA, PÉ-DIREITO SIMPLES, EM MADEIRA SERRADA, 4 UTILIZAÇÕES. AF_12/2015</t>
  </si>
  <si>
    <t>4.2.2</t>
  </si>
  <si>
    <t>4.2.3</t>
  </si>
  <si>
    <t>4.2.4</t>
  </si>
  <si>
    <t>4.2.5</t>
  </si>
  <si>
    <t>IMPERMEABILIZAÇÃO DE PAREDES COM ARGAMASSA DE CIMENTO E AREIA, COM ADITIVO IMPERMEABILIZANTE, E = 2CM. AF_06/2018</t>
  </si>
  <si>
    <t>SUB-TOTAL ITEM 8.0</t>
  </si>
  <si>
    <t>SUB-TOTAL ITEM 3.0</t>
  </si>
  <si>
    <t>SUB-TOTAL ITEM 5.0</t>
  </si>
  <si>
    <t>SUB-TOTAL ITEM 7.0</t>
  </si>
  <si>
    <t>9.2</t>
  </si>
  <si>
    <t>9.3</t>
  </si>
  <si>
    <t>SUB-TOTAL ITEM 9.0</t>
  </si>
  <si>
    <t>10.0</t>
  </si>
  <si>
    <t>10.1</t>
  </si>
  <si>
    <t>11.0</t>
  </si>
  <si>
    <t xml:space="preserve">Sapata 01 (70x70x30cm; 59 unidades)  
Sapata 02 (130x130x30cm; 2 unidades)  
Sapata 03 (90x90x30cm; 10 unidades)  
Sapata 04 (100x100x30cm; 1 unidade) </t>
  </si>
  <si>
    <t> Sapata 01 (70x70x30cm; 59 unidades) = 8,67m³
 Sapata 02 (130x130x30cm; 2 unidades) = 1,01m³
 Sapata 03 (90x90x30cm; 10 unidades) = 2,43m³
 Sapata 04 (100x100x30cm; 1 unidade) = 0,30m³
 Total de escavação: 12,41 * 1,1(10%)= 13,65m³</t>
  </si>
  <si>
    <t> Sapata 01 (70x70x30cm; 59 unidades) = 8,67m³
 Sapata 02 (130x130x30cm; 2 unidades) = 1,01m³
 Sapata 03 (90x90x30cm; 10 unidades) = 2,43m³
 Sapata 04 (100x100x30cm; 1 unidade) = 0,30m³
 Total de concreto: 12,41m³</t>
  </si>
  <si>
    <t> Sapata 01 (70x70x30cm; 59 unidades) = 28,91m²
 Sapata 02 (130x130x30cm; 2 unidades) = 3,38m²
 Sapata 03 (90x90x30cm; 10 unidades) = 8,10m²
 Sapata 04 (100x100x30cm; 1 unidade) = 1,00m²
 Total de regularização: 41,39m²</t>
  </si>
  <si>
    <t> Sapata 01 (70x70x30cm; 59 unidades) = 49,56m²
 Sapata 02 (130x130x30cm; 2 unidades) = 3,12m²
 Sapata 03 (90x90x30cm; 10 unidades) = 10,80m²
 Sapata 04 (100x100x30cm; 1 unidade) = 1,20m²
 Total de Forma: 64,68m²</t>
  </si>
  <si>
    <t xml:space="preserve"> Aço CA 50 10,00mm:  473,00Kg (Edificação) 
 Total de aço CA 50 10,00mm: 473,00Kg
</t>
  </si>
  <si>
    <t xml:space="preserve"> Aço CA 60 5,00mm:  26,00Kg (Edificação)
 Total de aço CA 60 5,00mm: 26,00Kg
</t>
  </si>
  <si>
    <t xml:space="preserve">VIGA 1 (20X30) comprimento linear 112,67metros linear 
VIGA 2 (20X20) comprimento linear 65,01metros linear 
VIGA 3 (37X20) comprimento linear 20,15metros linear </t>
  </si>
  <si>
    <t> Viga Baldrame 01: 0,20 (largura média) x 0,30 (altura) x 112,67m (extensão linear) = 6,76m³
 Viga Baldrame 02: 0,20 (largura média) x 0,20 (altura) x 65,01m (extensão linear) = 2,60m³
 Viga Baldrame 03: 0,37 (largura média) x 0,20 (altura) x 20,15m (extensão linear) = 1,49m³
 Total de escavação = 10,85m³X1,1(10%)=11,93m³</t>
  </si>
  <si>
    <t> Viga Baldrame 01: 0,20 (largura média) x 0,30 (altura) x 112,67m (extensão linear) = 6,76m³
 Viga Baldrame 02: 0,20 (largura média) x 0,20 (altura) x 65,01m (extensão linear) = 2,60m³
 Viga Baldrame 03: 0,37 (largura média) x 0,20 (altura) x 20,15m (extensão linear) = 1,49m³
 Volume total: 10,85m³</t>
  </si>
  <si>
    <t> Viga Baldrame 01: 2 x 0,30 x 112,67 = 67,60m². 
 Viga Baldrame 02: 2 x 0,20 x 65,01 = 26,00m². 
 Viga Baldrame 03: 2 x 0,20 x 20,15 = 8,06m². 
Área total: 101,66m²</t>
  </si>
  <si>
    <t> Aço CA 50 8,00mm: 360,00Kg 
 Total de aço CA 50 8,00mm: 360,00Kg</t>
  </si>
  <si>
    <t> Aço CA 60 5,00mm: 195,00Kg
 Total de aço CA 60 5,00mm: 195,00Kg</t>
  </si>
  <si>
    <t> Pilares da edificação - tipo 1: [(2 x 0,20) + (2 x 0,20)] x 2,20 x 6un = 10,56m².
 Pilares da edificação - tipo 2: [(2 x 0,20) + (2 x 0,20)] x 1,85 x 8un = 11,84m².
 Pilares da edificação - tipo 3: [(2 x 0,20) + (2 x 0,20)] x 1,10 x 8un = 7,04m².
 Pilares da edificação - tipo 4: [(2 x 0,20) + (2 x 0,20)] x 0,94 x 1un = 0,75m².
 Pilares da edificação - tipo 5: [(2 x 0,20) + (2 x 0,20)] x 0,30 x 16un = 3,84m².
 Pilares da edificação - tipo 6: [(2 x 0,37) + (2 x 0,12)] x 1,28 x 2un = 2,51m².
 Pilares da edificação - tipo 7: [(2 x 0,37) + (2 x 0,12)] x 0,68 x 2un = 1,33m².
 Pilares da edificação - tipo 8: [(2 x 0,37) + (2 x 0,12)] x 0,69 x 2un = 1,35m².
 Pilares da edificação - tipo 9: [(2 x 0,37) + (2 x 0,12)] x 0,95 x 6un = 5,59m².
 Pilares da edificação - tipo 10: [(2 x 0,20) + (2 x 0,20)] x 0,65 x 2un = 1,04m².
 Pilares da edificação - tipo 11: [(2 x 0,37) + (2 x 0,12)] x 0,85 x 2un = 1,67m².
 Pilares da edificação - tipo 12: [(2 x 0,20) + (2 x 0,20)] x 0,85 x 2un = 1,36m².
 Pilares da edificação - tipo 13: [(2 x 0,20) + (2 x 0,20)] x 0,55 x 2un = 0,88m².
 Pilares da edificação - tipo 14: [(2 x 0,20) + (2 x 0,20)] x 1,01 x 3un = 2,42m².
 Pilares da edificação - tipo 15: [(2 x 0,20) + (2 x 0,20)] x 1,02 x 1un = 0,82m².
 Pilares da edificação - tipo 16: [(2 x 0,20) + (2 x 0,20)] x 2,15 x 14un = 24,08m².
 Área total forma (desforma): 77,08m²</t>
  </si>
  <si>
    <t> Pilares da edificação - tipo 1: [(0,20) x (0,20)] x 2,20 x 6un = 0,53m³.
 Pilares da edificação - tipo 2: [(0,20) x (0,20)] x 1,85 x 8un = 0,59m³.
 Pilares da edificação - tipo 3: [(0,20) x (0,20)] x 1,10 x 8un = 0,35m³.
 Pilares da edificação - tipo 4: [(0,20) x (0,20)] x 0,94 x 1un = 0,04m³.
 Pilares da edificação - tipo 5: [(0,20) x (0,20)] x 0,30 x 16un = 0,19m³.
 Pilares da edificação - tipo 6: [(0,37) x (0,12)] x 1,28 x 2un = 0,11m³.
 Pilares da edificação - tipo 7: [(0,37) x (0,12)] x 0,68 x 2un = 0,06m³.
 Pilares da edificação - tipo 8: [(0,37) x (0,12)] x 0,69 x 2un = 0,06m³.
 Pilares da edificação - tipo 9: [(0,37) x (0,12)] x 0,95 x 6un = 0,25m³.
 Pilares da edificação - tipo 10: [(0,20) x (0,20)] x 0,65 x 2un = 0,05m³.
 Pilares da edificação - tipo 11: [(0,37) x (0,12)] x 0,85 x 2un = 0,07m³.
 Pilares da edificação - tipo 12: [(0,20) x (0,20)] x 0,85 x 2un = 0,07m³.
 Pilares da edificação - tipo 13: [(0,20) x (0,20)] x 0,55 x 2un = 0,04m³.
 Pilares da edificação - tipo 14: [(0,20) x (0,20)] x 1,01 x 3un = 0,12m³.
 Pilares da edificação - tipo 15: [(0,20) x (0,20)] x 1,02 x 1un = 0,04m³.
 Pilares da edificação - tipo 16: [(0,20) x (0,20)] x 2,15 x 14un = 1,20m³.
 Área total concreto (concreto): 3,77m³</t>
  </si>
  <si>
    <t> Aço CA 50 10,00mm: 613,00Kg 
 Total de aço CA 50 10,00mm: 613,00Kg</t>
  </si>
  <si>
    <t> Aço CA 60 5,00mm:  149,00Kg
 Total de aço CA 60 5,00mm: 149,00Kg</t>
  </si>
  <si>
    <t xml:space="preserve">VIGA 1 (20X20) comprimento linear=137,50metros linear
VIGA 2 (37X20) comprimento linear=18,53metros linear </t>
  </si>
  <si>
    <t> Viga 01: [(2 x 0,20)]  x 137,50 =55,00m².
 Viga 02: [(2 x 0,20)]  x 18,53 =7,41m².
 Área total: 62,41m²</t>
  </si>
  <si>
    <t> Viga 01: 0,20 (largura média) x 0,20 (altura) x 137,50m (extensão linear) = 5,50m³.
 Viga 02: 0,37 (largura média) x 0,20 (altura) x 18,53m (extensão linear) = 1,37m³.
 Volume total: 6,87m³</t>
  </si>
  <si>
    <t> Aço CA 50 8,00mm: 290,00Kg</t>
  </si>
  <si>
    <t> Aço CA 60 5,00mm: 183,00Kg</t>
  </si>
  <si>
    <t> Conforme o item 3.2.3: 
 Viga Baldrame 01: 2 x 0,30 x 112,67 = 67,60m². 
 Viga Baldrame 02: 2 x 0,20 x 65,01 = 26,00m². 
 Viga Baldrame 03: 2 x 0,20 x 20,15 = 8,06m². 
Área total: 101,66m²</t>
  </si>
  <si>
    <t>CANTONEIRA DE ABAS IGUAS (DETALHE DE QUINA 03)</t>
  </si>
  <si>
    <t>Valor total unitário - CPU.02</t>
  </si>
  <si>
    <t>Valor total unitário - CPU.03</t>
  </si>
  <si>
    <t>CPU 01</t>
  </si>
  <si>
    <t>CPU 02</t>
  </si>
  <si>
    <t>CPU 03</t>
  </si>
  <si>
    <t>TUBO ACO GALVANIZADO COM COSTURA, CLASSE MEDIA, DN 2.1/2", E = *3,65* MM, PESO *6,51* KG/M (NBR 5580)</t>
  </si>
  <si>
    <t>BUCHA DE NYLON SEM ABA S12, COM PARAFUSO DE 5/16" X 80 MM EM ACO ZINCADO COM ROSCA SOBERBA E CABECA SEXTAVADA</t>
  </si>
  <si>
    <t xml:space="preserve">PEDREIRO COM ENCARGOS COMPLEMENTARES </t>
  </si>
  <si>
    <t>CANTONEIRA ALUMINIO ABAS IGUAIS 1 ", E = 3 /16 "</t>
  </si>
  <si>
    <t>TUBO DE AÇO GALVANIZADO 2.1/2" (DETALHE DE QUINA 01)</t>
  </si>
  <si>
    <t>COMPOSIÇÃO DE CUSTOS UNITÁRIOS - CPU. 02</t>
  </si>
  <si>
    <t>COMPOSIÇÃO DE CUSTOS UNITÁRIOS - CPU. 03</t>
  </si>
  <si>
    <t>Calculo metro linear quina em tubo de aço (detalhe 01)
Tubo na quina Obstáculo 01 = 4,00m
Tubo na quina Obstáculo 03 = 5,85m
Tubo na quina Obstáculo 09 = 5,00m
Total = 14,85m</t>
  </si>
  <si>
    <t>Calculo metro linear quina em cantoneira de abas desiguais (detalhe 02)
Cantoneira de abas desiguais na quina Obstáculo 02 = 6,00m
Cantoneira de abas desiguais na quina Obstáculo 08 = 5,43m
Cantoneira de abas desiguais na quina Obstáculo 10 = 5,43m
Total  = 16,86m</t>
  </si>
  <si>
    <t>Calculo metro linear quina em cantoneira de abas iguais (detalhe 03)
Cantoneira de abas iguais na quina caixote 04 = 7,00m
Cantoneira de abas iguais na quina caixote 02 = 14,00m
Cantoneira de abas iguais na quina caixote 03 = 14,00m
Cantoneira de abas iguais na quina Obstáculo 07 = 2,00m
Cantoneira de abas iguais na quina caixote 01 = 6,00m
Total = 43,00m</t>
  </si>
  <si>
    <t>CANTONEIRA ALUMINIO ABAS DESIGUAIS 1" X 3/4 ", E = 1/8 " (CATALOGO GERDAU 2,14 KG/ML)</t>
  </si>
  <si>
    <t> PILAR 1 (20X20cm; H=2,20m; 6 unidades)
 PILAR 2 (20x20cm; H=1,85m; 8 unidades)
 PILAR 3 (20x20cm; H=1,10m; 8 unidades)
 PILAR 4 (20x20cm; H=0,94m; 1 unidade)
 PILAR 5 (20x20cm; H=0,30m; 16 unidades)
 PILAR 6 (37X12cm; H=1,28m; 2 unidades)
 PILAR 7 (37X12cm; H=0,68m; 2 unidades)
 PILAR 8 (37x12cm; H=0,69m; 2 unidade)
 PILAR 9 (37x12cm; H=0,95m; 6 unidades)
 PILAR 10 (20X20cm; H=0,65m; 2 unidades)
 PILAR 11 (37x12cm; H=0,85m; 2 unidades)
 PILAR 12 (20x20cm; H=0,85m; 2 unidades)
 PILAR 13 (20x20cm; H=0,55m; 2 unidades)
 PILAR 14 (20X20cm; H=1,01m; 3 unidades)
 PILAR 15 (20x20cm; H=1,02m; 1 unidade)
 PILAR 16 (20x20cm; H=2,15m; 14 unidades)</t>
  </si>
  <si>
    <t>PISTA DE SKATE</t>
  </si>
  <si>
    <t>FABRICAÇÃO, MONTAGEM E DESMONTAGEM DE FÔRMA PARA SAPATA, EM MADEIRA SERRADA, E=25 MM, 2 UTILIZAÇÕES. AF_06/2017</t>
  </si>
  <si>
    <t>VIGAS BALDRAMES</t>
  </si>
  <si>
    <t>SAPATA ISOLADA</t>
  </si>
  <si>
    <t>VIGA SUPERIOR</t>
  </si>
  <si>
    <t>POLIDORA DE PISO (POLITRIZ), PESO DE 100KG, DIÂMETRO 450 MM, MOTOR ELÉTRICO, POTÊNCIA 4 HP - CHP DIURNO. AF_09/2016</t>
  </si>
  <si>
    <t>Calculo de tempo de polimento do piso:
conforme o item SINAPI 72136 (PISO INDUSTRIAL DE ALTA RESISTENCIA, ESPESSURA 8MM, INCLUSO JUNTAS DE DILATACAO PLASTICAS E POLIMENTO MECANIZADO) temos 1,50h/m².
Portanto = 726,03m² x 1,50 h/m² = 1.089,05 Horas</t>
  </si>
  <si>
    <t>10.2</t>
  </si>
  <si>
    <t>10.3</t>
  </si>
  <si>
    <t>10.4</t>
  </si>
  <si>
    <t>10.5</t>
  </si>
  <si>
    <t>• Extensão linear paredes externas
 Ostaculo 01 - 1,10m + 4,00m + 1,10m + 4,00m + 1,73m + 1,73m + 4,00m + 3,97m + 3,97m = 29,60m/l
 Caixote 04 - 0,40m + 0,40m + 1,65m + 1,65m = 4,10m x 2 = 8,20m/l
 Ostaculo 02 - 6,00m + 1,10m + 6,00m + 3,50m + 3,50m = 20,10m/l
 Ostaculo 03 - 5,85m + 1,10m + 5,85m + 1,63m + 1,63m = 16,06m/l
 Caixote 02 - 2,00m + 3,00m + 2,00m + 0,40m + 2,00m + 3,00m + 2,00m + 0,40m = 14,80m/l
 Caixote 03 - 7,00m + 0,40m + 7,00m + 0,40m = 14,80m/l
 Caixote 01 + Obstaculo 07 - 0,40m + 0,50m + 1,40m + 2,00m + 1,40m + 0,50m + 0,40m + 3,00m = 9,60m/l
 Plataforma Obstaculo 08 + 09 + 10 - 15,85m + 1,10m + 5,42m + 0,40m + 5,00m + 0,40m + 5,43m + 1,10m = 34,70m/l
Obstaculo 08 - 3,50m + 3,50m = 7,00m/l
Obstaculo 09 - 2,12m + 2,12m = 4,24m/l
Obstaculo 10 - 3,50m + 3,50m = 7,00m/l
Total de impermebilização das paredes - 166,10m/l x 1,00m de altura = 166,10m²</t>
  </si>
  <si>
    <t>PREFEITURA MUNICIPAL DE ITAQUIRAÍ- MS</t>
  </si>
  <si>
    <t xml:space="preserve">OBRA: CONSTRUÇÃO DE UMA PISTA DE SKATE </t>
  </si>
  <si>
    <t>AGENTE PROMOTOR: PREFEITURA MUNICIPAL DE ITAQUIRAÍ - MS</t>
  </si>
  <si>
    <t>PREFEITURA MUNICIPAL DE ITAQUIRAÍ - MS</t>
  </si>
  <si>
    <t>EDUARDO RODRIGO VIEIRA LIMA</t>
  </si>
  <si>
    <t>CREA 51.264/D-PR</t>
  </si>
  <si>
    <t xml:space="preserve">PREFEITURA MUNICIPAL DE ITAQUIRAÍ </t>
  </si>
  <si>
    <t>CONSTRUÇÃO DE UMA PISTA DE SKATE</t>
  </si>
  <si>
    <t>DADOS</t>
  </si>
  <si>
    <t>ESPALHAMENTO DE MATERIAL COM TRATOR DE ESTEIRAS. AF_11/2019</t>
  </si>
  <si>
    <t>REGULARIZAÇÃO E COMPACTAÇÃO DE SUBLEITO DE SOLO PREDOMINANTEMENTE ARGILOSO. AF_11/2019</t>
  </si>
  <si>
    <t>PINTURA COM TINTA ALQUÍDICA DE FUNDO (TIPO ZARCÃO) APLICADA A ROLO OU PINCEL SOBRE SUPERFÍCIES METÁLICAS (EXCETO PERFIL) EXECUTADO EM OBRA (POR DEMÃO). AF_01/2020</t>
  </si>
  <si>
    <t>LIXAMENTO MANUAL EM SUPERFÍCIES METÁLICAS EM OBRA. AF_01/2020</t>
  </si>
  <si>
    <t>PINTURA COM TINTA ALQUÍDICA DE ACABAMENTO (ESMALTE SINTÉTICO ACETINADO ) APLICADA A ROLO OU PINCEL SOBRE SUPERFÍCIES METÁLICAS (EXCETO PERFIL) EXECUTADO EM OBRA (POR DEMÃO). AF_01/2020</t>
  </si>
  <si>
    <t xml:space="preserve">Área Guarda Corpo Obstáculo 01 + Obstáculo 02 + Obstáculo 03=
Parede externa + Parede fundo + Parede externa = 1,10m + 15,85m + 1,10m = 18,05m
Área Guarda Corpo Obstáculo 08 + Obstáculo 09 + Obstáculo 10=
Parede externa + Parede fundo + Parede externa = 1,10m + 15,85m + 1,10m = 18,05m
TOTAL ÁREA GUARDA CORPO = 18,05m + 18,05m = 36,10m
</t>
  </si>
  <si>
    <t>GUARDA-CORPO DE AÇO GALVANIZADO DE 1,10M, MONTANTES TUBULARES DE 1.1/4" ESPAÇADOS DE 1,20M, TRAVESSA SUPERIOR DE 1.1/2", GRADIL FORMADO POR
TUBOS HORIZONTAIS DE 1" E VERTICAIS DE 3/4", FIXADO COM CHUMBADOR MECÂ
NICO. AF_04/2019_P</t>
  </si>
  <si>
    <t>CORRIMÃO SIMPLES, DIÂMETRO EXTERNO = 1 1/2", EM AÇO GALVANIZADO. AF_04/2019_P</t>
  </si>
  <si>
    <t>11.2</t>
  </si>
  <si>
    <t>LIMPEZA DE SUPERFÍCIE COM JATO DE ALTA PRESSÃO. AF_04/2019</t>
  </si>
  <si>
    <t>Dimensões da área de intervenção: 40,00m + 25,00m + 40,00m + 24,76m = 129,76m linear x 2,20m de altura = 285,47m².</t>
  </si>
  <si>
    <t xml:space="preserve">Dimensões:
*Área Total Base Pista de Skate –15,85m x 32,35m = 512,75m²
</t>
  </si>
  <si>
    <t xml:space="preserve">Perímetro Pista Skate:  17,85m (sendo 15,85m largura da pista de skate + 1m de cada lado da pista para a locação do gabarito) + 34,35m (sendo 32,35m de comprimento da pista de skate + 1m de cada lado da pista para a locação do gabarito) + 17,85m + 34,35m = 104,40m
</t>
  </si>
  <si>
    <t xml:space="preserve">
Calculo Quantitativo de Volume de Aterro.
Área Vol. Aterro Base Terreno Pista de Skate conforme projeto arquitetônico =
15,85m x 32,35m = 512,74m² x 0,30m = 153,82m³
Área Vol. Aterro x Comprimento Obstáculo 01 conforme especificação A do projeto arquitetônico = 
7,50m² x 4,00m = 30,00m³
Área Vol. Aterro x Comprimento Obstáculo 02 conforme especificação B do projeto arquitetônico =
4,20m² x 6,00m = 25,2m³
Área Vol. Aterro x Comprimento Obstáculo 03 conforme especificação C do projeto arquitetônico =
2,23m² x 5,85m = 13,04m³
Área Vol. Aterro x Comprimento Obstáculo 04 conforme especificação D do projeto arquitetônico =
0,29m² x 2,00m = 0,58m³
Área Vol. Aterro x Comprimento Obstáculo 05 conforme especificação E do projeto arquitetônico =
0,22m² (rampa) + 0,89m² (plataforma) = 1,11m² x 3,40m = 3,77m³
Área Vol. Aterro x Comprimento Obstáculo 06 conforme especificação E do projeto arquitetônico =
0,33m² x 1,50m = 0,49m³
Área Vol. Aterro x Comprimento Obstáculo 07 conforme especificação F do projeto arquitetônico =
0,20m² x 2,00m =0,40m³
Área Vol. Aterro x Comprimento Obstáculo 08 conforme especificação G do projeto arquitetônico =
4,97m² x 5,43m = 26,98m³
Área Vol. Aterro x Comprimento Obstáculo 09 conforme especificação H do projeto arquitetônico =
3,48m² x 5,00m = 17,40m³
Área Vol. Aterro x Comprimento Obstáculo 10 conforme especificação I do projeto arquitetônico =
4,97m² x 5,43m = 26,98m³
Área Vol. Aterro Rampa de acesso a Pista de skate = 
8,10m² x 2,00m = 16,20m³
TOTAL VOL. ATERRO = Vol. Aterro Base Terreno Pista de Skate + Vol. Aterro Obstáculo 01 + Vol. Aterro Obstáculo 02 + Vol. Aterro Obstáculo 03 + Vol. Aterro Obstáculo 04 + Vol. Aterro Obstáculo 05 + Vol. Aterro Obstáculo 06 + Vol. Aterro Obstáculo 07 + Vol. Aterro Obstáculo 08 + Vol. Aterro Obstáculo 09 + Vol. Aterro Obstáculo 10 + Área Vol. Aterro + Área Vol. Aterro Rampa de acesso a Pista de skate =
TOTAL VOL. ATERRO = 153,82m³ + 30,00m³ + 25,20m³ + 13,04m³ + 0,58m³ + 3,77m³ + 0,49m³ + 0,40m³ + 26,98m³ + 17,40m³ + 26,98m³ + 16,20m³ = 314,86m³
</t>
  </si>
  <si>
    <t xml:space="preserve">Calculo Quantitativo Alvenaria.
Pista de Skate:
Área Obstáculo 01 conforme especificação A do projeto arquitetônico = 
9,65m² x 2 (laterais)+ 8,20m² (Parede Fundo) = 27,50m²
Área espelho escada Obstáculo 01 conforme especificação A do projeto arquitetônico=
0,54m² x 5 (espelhos) = 2,70m²
Área Obstáculo 02 conforme especificação B do projeto arquitetônico = 
5,02m² x 2 (laterais) + 10,20m² (Parede Fundo) = 20,24m²
Área Obstáculo 03 conforme especificação C do projeto arquitetônico = 
2,90m² x 2 (laterais) + 9,94m² (Parede Fundo) = 15,74m²
Área Obstáculo 05 + Obstáculo 06 conforme especificação E do projeto arquitetônico =  
5,30m x 0,40m = 1,99m² (área plataforma) 
Caixote 02 conforme especificação E do projeto arquitetônico = 
0,70m (altura) x 7,00m (comprimento) = 4,90m² 
Caixote 03 conforme especificação E do projeto arquitetônico =
0,70m (altura) x 7,00m (comprimento) = 4,90m²                  
Área Obstáculo 07 conforme especificação F do projeto arquitetônico = 
1,40m x 0,30m = 0,42m² (área plataforma)
Caixote 01 conforme especificação F do projeto arquitetônico =
0,60m (altura) x 3,00m (comprimento) = 1,80m² 
Área Obstáculo 08 conforme especificação G do projeto arquitetônico =
5,86m² x 2 (laterais) + 10,86m² (Parede fundo) = 22,58m²
Área Obstáculo 09 conforme especificação H do projeto arquitetônico = 
4,31m² x 2 (laterais) + 10,00m² (Parede fundo) = 18,62m²
Área Obstáculo 10 conforme especificação I do projeto arquitetônico =
5,86m² x 2 (laterais) + 10,86m² (Parede fundo) = 22,58m²
TOTAL FINAL ALVENARIA = Área Obstáculo 01 +Área dos espelhos da escada do Obstáculo 01 + Área Obstáculo 02 + Área Obstáculo 03 + Área Obstáculo 05 + Área Obstáculo 06 + Caixote 02 + Caixote 03 + Área Obstáculo 07 + Caixote 01 + Área Obstáculo 08 + Área Obstáculo 09 + Área Obstáculo 10.
TOTAL FINAL ALVENARIA = 27,50m² + 2,70m² + 20,24m² + 15,74m² + 1,99m² + 4,90m² + 4,90m² + 0,42m² + 1,80m² + 22,58m² + 18,62m² + 22,58m² = 143,97m² </t>
  </si>
  <si>
    <t xml:space="preserve">Calculo Quantitativo de piso de concreto com malha.
Área Obstáculo 01 conforme especificação A do projeto arquitetônico = 
0,84m + 2,19m + 5,14m = 8,88m linear x 4,00m largura = 35,52m²
Área Obstáculo 02 conforme especificação B do projeto arquitetônico = 
0,88m + 3,85m = 4,73m linear x 6,00m largura = 28,38m²
Área Obstáculo 03 conforme especificação C do projeto arquitetônico = 
0,83m + 2,43m = 3,26m linear x 5,85m largura = 19,07m²
Área Obstáculo 04 conforme especificação C do projeto arquitetônico = 
3,14m²
Área Obstáculo 05 conforme especificação E do projeto arquitetônico = 
2,00m + 3,40m = 5,40m linear x 7,00m largura = 37,80m²
Área Obstáculo 06 conforme especificação E do projeto arquitetônico = 
1,50m linear x 7,00m = 10,50m ²
Área Obstáculo 07 conforme especificação F do projeto arquitetônico = 
1,40m linear x 2,00 largura = 2,80m²
Área Obstáculo 08 conforme especificação G do projeto arquitetônico = 
0,87m + 4,00m = 4,87m linear x 5,43m largura = 26,44m²
Área Obstáculo 09 conforme especificação H do projeto arquitetônico = 
1,22m + 3,02m = 4,24m linear x 5,00m largura = 21,2m²
Área Obstáculo 10 conforme especificação Ido projeto arquitetônico = 
0,87m + 4,00m = 4,87m linear x 5,43m largura = 26,44m²
Área Base Terreno Pista de Skate =
15,85m x 32,35m = 512,74m²
Área rampa de acesso =
4,00m x 2,00m = 8,00m²
TOTAL LONA = Área Obstáculo 01 + Área Obstáculo 02 + Área Obstáculo 03 + Área Obstáculo 04 + Área Obstáculo 05 + Área Obstáculo 06 + Área Obstáculo 07 + Área Obstáculo 08 + Área Obstáculo 09 + Área Obstáculo 10 + Área Base Terreno Pista de Skate + Área Rampa de acesso = 
35,52m² + 28,38m² + 19,07m² + 3,14m² +37,80m² + 10,50m² + 2,80m² + 26,44m² + 21,20m² + 24,44m² + 512,74 + 8,00m²= 730,03m²
</t>
  </si>
  <si>
    <t>Calculo Quantitativo de lona.
Conforme o item 8.2 = 730,03m²</t>
  </si>
  <si>
    <t xml:space="preserve">Calculo Quantitativo Pintura.
Pista de skate:
Área Obstáculo 01 e Plataforma A conforme especificação A do projeto arquitetônico = 
9,65m² (lateral externa) + 8,20m² (parede fundo) = 17,85m²
4,40m² (plataforma A)
Área Obstáculo 02 e Plataforma conforme especificação B do projeto arquitetônico = 
10,20m² (parede fundo)
6,60m² (plataforma) 
Área Obstáculo 03 e Plataforma conforme especificação C do projeto arquitetônico = 
2,90m² (lateral externa) + 9,94m² (parede fundo) = 12,84m²
6,43m² (plataforma)
Área Obstáculo 05 + Obstáculo 06 e Plataforma conforme especificação E do projeto arquitetônico = 
15,90m² (plataforma)
Caixote 02 conforme especificação E do projeto arquitetônico =
2,40m² x 2 (laterais) + 0,18m² x 2 (faces) = 4,80m² + 0,36m² = 5,16m²
Caixote 03 conforme especificação E do projeto arquitetônico =
2,90m² (lateral interna) + 5,60m² (lateral externa) + 0,28m² x 2 (faces) = 8,50m² + 0,56m² = 9,06m²
Área Obstáculo 07 e Plataforma conforme especificação F do projeto arquitetônico =
2,80m² (plataforma)
Caixote 01 conforme especificação F do projeto arquitetônico =
2,10m² (lateral externa) + 1,20m² (lateral interna) + 0,24m² x 2 (faces) = 3,30m² + 0,48m² = 3,78m²
Área Obstáculo 08 e Plataforma conforme especificação G do projeto arquitetônico =
5,86m² (lateral externa) + 10,86m² (parede fundo) = 16,72m²
5,97m² (plataforma)
Área Obstáculo 09 e Plataforma conforme especificação H do projeto arquitetônico =
10,00m² (parede fundo)
7,50m² (plataforma)
Área Obstáculo 10 e Plataforma conforme especificação I do projeto arquitetônico =
5,86m² (lateral externa) + 10,86m² (parede fundo) = 16,72m²
5,97m² (plataforma)
TOTAL ÁREAS COM ACABAMENTO EM TINTA LATÉX ACRÍLICA:
Área Obstáculo 01 e Plataforma + Área Obstáculo 02 e Plataforma + Área Obstáculo 03 e Plataforma + Área Obstáculo 05 + Obstáculo 06 e Plataforma + Caixote 02 + Caixote 03 + Área Obstáculo 07 e Plataforma + Caixote 01 + Área Obstáculo 08 e Plataforma + Área Obstáculo 09 e Plataforma + Área Obstáculo 10 e Plataforma =
17,85m² + 4,40m² + 10,20m² + 6,60m² + 12,84m² + 6,43m² + 15,90m² + 5,16m² + 9,06m² + 2,80m² + 3,78m² + 16,72m² + 5,97m² + 10,00m² + 7,50m² + 16,72m² + 5,97m² = 157,9m² 
</t>
  </si>
  <si>
    <t xml:space="preserve">Calculo Quantitativo Pintura.
Pista de skate:
Área Obstáculo 01 e Plataforma A conforme especificação A do projeto arquitetônico = 
9,65m² (lateral externa) + 8,20m² (parede fundo) = 17,85m²
4,40m² (plataforma A)
Área Obstáculo 02 e Plataforma conforme especificação B do projeto arquitetônico = 
10,20m² (parede fundo)
6,60m² (plataforma) 
Área Obstáculo 03 e Plataforma conforme especificação C do projeto arquitetônico = 
2,90m² (lateral externa) + 9,94m² (parede fundo) = 12,84m²
6,43m² (plataforma)
Área Obstáculo 05 + Obstáculo 06 e Plataforma conforme especificação E do projeto arquitetônico = 
15,90m² (plataforma)
Caixote 02 conforme especificação E do projeto arquitetônico =
2,40m² x 2 (laterais) + 0,18m² x 2 (faces) = 4,80m² + 0,36m² = 5,16m²
Caixote 03 conforme especificação E do projeto arquitetônico =
2,90m² (lateral interna) + 5,60m² (lateral externa) + 0,28m² x 2 (faces) = 8,50m² + 0,56m² = 9,06m²
Área Obstáculo 07 e Plataforma conforme especificação F do projeto arquitetônico =
2,80m² (plataforma)
Caixote 01 conforme especificação F do projeto arquitetônico =
2,10m² (lateral externa) + 1,20m² (lateral interna) + 0,24m² x 2 (faces) = 3,30m² + 0,48m² = 3,78m²
Área Obstáculo 08 e Plataforma conforme especificação G do projeto arquitetônico =
5,86m² (lateral externa) + 10,86m² (parede fundo) = 16,72m²
5,97m² (plataforma)
Área Obstáculo 09 e Plataforma conforme especificação H do projeto arquitetônico =
10,00m² (parede fundo)
7,50m² (plataforma)
Área Obstáculo 10 e Plataforma conforme especificação I do projeto arquitetônico =
5,86m² (lateral externa) + 10,86m² (parede fundo) = 16,72m²
5,97m² (plataforma)
TOTAL ÁREAS COM ACABAMENTO EM TINTA LATÉX ACRÍLICA:
Área Obstáculo 01 e Plataforma + Área Obstáculo 02 e Plataforma + Área Obstáculo 03 e Plataforma + Área Obstáculo 05 + Obstáculo 06 e Plataforma + Caixote 02 + Caixote 03 + Área Obstáculo 07 e Plataforma + Caixote 01 + Área Obstáculo 08 e Plataforma + Área Obstáculo 09 e Plataforma + Área Obstáculo 10 e Plataforma.
17,85m² + 4,40m² + 10,20m² + 6,60m² + 12,84m² + 6,43m² + 15,90m² + 5,16m² + 9,06m² + 2,80m² + 3,78m² + 16,72m² + 5,97m² + 10,00m² + 7,50m² + 16,72m² + 5,97m² = 157,9m² </t>
  </si>
  <si>
    <t xml:space="preserve">Calculo Quantitativo Pintura Guarda Corpo e Corrimão.
Área Corrimão escada obstáculo 01 = 1,35m x 0,40m (altura) = 0,54m²
Área Corrimão entre obstáculo 07 e obstáculo 05 = 3,00m x 0,30m (altura) = 0,90m²
Área Corrimão entre obstáculo 05 e obstáculo 06 = 7,30m x 0,30m =2,19m²
Área Total Corrimão = 3,63m²
TOTAL ÁREA GUARDA CORPO = 36,10m x 1,10m de altura  = 39,71m²
Área TOTAL guarda corpo e corrimão para pintura=
39,71m² + 3,63m² = 43,34m²
</t>
  </si>
  <si>
    <t>Área Construida Pista de skate = 512,74m³
Área Construida rampa = 8m²
TOTAL = 512,74m² + 8m²  = 520,74m²</t>
  </si>
  <si>
    <t>SICONV Nº 004520/2019</t>
  </si>
  <si>
    <t>DATA BASE:</t>
  </si>
  <si>
    <t>CONTRATO DE REPASSE:</t>
  </si>
  <si>
    <t>ÁREA DO TERRENO: 17.599,95m²</t>
  </si>
  <si>
    <t>ÁREA DE INTERVENÇÃO: 995,24m²</t>
  </si>
  <si>
    <t>CONCRETAGEM DE SAPATAS, FCK 30 MPA, COM USO DE JERICA LANÇAMENTO, ADENSAMENTO E ACABAMENTO. AF_06/2017</t>
  </si>
  <si>
    <t>CONCRETAGEM DE BLOCOS DE COROAMENTO E VIGAS BALDRAMES, FCK 30 MPA, COM USO DE BOMBA LANÇAMENTO, ADENSAMENTO E ACABAMENTO. AF_06/2017</t>
  </si>
  <si>
    <t>SICONVI Nº 895630/2019</t>
  </si>
  <si>
    <t>ITAQUIRAÍ - MS</t>
  </si>
  <si>
    <t> Dimensões:
*Área Total Base Referente a Pista de Skate –15,85m x 32,35m = 512,74m²
Área Total Corte Pista de Skate– 512,74m²  x 0,30m de espessura = 153,82m³ 
Área Total Base Rampa de Acesso a Pista de Skate - 2,00m x 4,05m = 8,10m²
Área Total Corte Rampa de Acesso a Pista de Skate - 8,10m² x 0,30m de espessura = 2,43m³
TOTAL FINAL = 153,82m³ + 2,43m³ = 156,25m³</t>
  </si>
  <si>
    <t>11.1</t>
  </si>
  <si>
    <t>2.4</t>
  </si>
  <si>
    <t>2.5</t>
  </si>
  <si>
    <t>3.1</t>
  </si>
  <si>
    <t>3.2</t>
  </si>
  <si>
    <t>3.3</t>
  </si>
  <si>
    <t>4.1.6</t>
  </si>
  <si>
    <t>4.1. SAPATA ISOLADA</t>
  </si>
  <si>
    <t>4.2. VIGAS BALDRAME</t>
  </si>
  <si>
    <t>5.1.1</t>
  </si>
  <si>
    <t>5.1.3</t>
  </si>
  <si>
    <t>5.1.4</t>
  </si>
  <si>
    <t>5.2. VIGA SUPERIOR:</t>
  </si>
  <si>
    <t>5.2.1</t>
  </si>
  <si>
    <t>5.2.2</t>
  </si>
  <si>
    <t>5.2.3</t>
  </si>
  <si>
    <t>5.2.4</t>
  </si>
  <si>
    <t>6.2</t>
  </si>
  <si>
    <t>11.3</t>
  </si>
  <si>
    <t>11.4</t>
  </si>
  <si>
    <t>11.5</t>
  </si>
  <si>
    <t>12.0</t>
  </si>
  <si>
    <t>12.1</t>
  </si>
  <si>
    <t>SUB-TOTAL ITEM 12.0</t>
  </si>
  <si>
    <t>4.2.2.</t>
  </si>
  <si>
    <t>4.1.1.</t>
  </si>
  <si>
    <t>5.1. PILARES</t>
  </si>
  <si>
    <t>12.02</t>
  </si>
  <si>
    <t>ÁREA À CONSTRUIR: 520,75m²</t>
  </si>
  <si>
    <t>ENGENHEIRO CIVIL DE OBRA PLENO COM ENCARGOS COMPLEMENTARES</t>
  </si>
  <si>
    <t>MESTRE DE OBRAS COM ENCARGOS COMPLEMENTARES</t>
  </si>
  <si>
    <t>ENCARREGADO GERAL COM ENCARGOS COMPLEMENTARES</t>
  </si>
  <si>
    <t>LIMPEZA MECANIZADA DE CAMADA VEGETAL, VEGETAÇÃO E PEQUENAS ÁRVORES ÂMETRO DE TRONCO MENOR QUE 0,20 M), COM TRATOR DE ESTEIRAS.AF_05/2018</t>
  </si>
  <si>
    <t>REGULARIZAÇÃO E COMPACTAÇÃO DE SUBLEITO DE SOLO PREDOMINANTEMENTE ARENOSO. AF_11/2019</t>
  </si>
  <si>
    <t xml:space="preserve"> IMPERMEABILIZAÇÃO DE SUPERFÍCIE COM EMULSÃO ASFÁLTICA, 2 DEMÃOS AF_06/2018</t>
  </si>
  <si>
    <t>PLACA DE OBRA EM CHAPA DE ACO GALVANIZADO (CONFORME SINAPI 74209/001  - 01/2020)</t>
  </si>
  <si>
    <t>SARRAFO DE MADEIRA NAO APARELHADA *2,5 X 7* CM, MACARANDUBA, ANGELIM OU EQUIVALENTE DA REGIAO</t>
  </si>
  <si>
    <t>PONTALETE DE MADEIRA NAO APARELHADA *7,5 X 7,5* CM (3 X 3 ") PINUS, MISTA OU EQUIVALENTE DA REGIAO</t>
  </si>
  <si>
    <t>PLACA DE OBRA (PARA CONSTRUCAO CIVIL) EM CHAPA GALVANIZADA *N. 22*, ADESIVADA, DE *2,0 X 1,125* M</t>
  </si>
  <si>
    <t>PREGO DE ACO POLIDO COM CABECA 18 X 30 (2 3/4 X 10)</t>
  </si>
  <si>
    <t>CARPINTEIRO DE FORMAS COM ENCARGOS COMPLEMENTARES</t>
  </si>
  <si>
    <t>CONCRETO MAGRO PARA LASTRO, TRAÇO 1:4,5:4,5 (CIMENTO/ AREIA MÉDIA/ BRITA 1) - PREPARO MECÂNICO COM BETONEIRA 400 L. AF_07/2016</t>
  </si>
  <si>
    <t>CPU 04</t>
  </si>
  <si>
    <t>5.1.2</t>
  </si>
  <si>
    <t>CONCRETAGEM DE VIGAS E LAJES, FCK=20 MPA, PARA QUALQUER TIPO DE LAJE COM BALDES EM EDIFICAÇÃO TÉRREA, COM ÁREA MÉDIA DE LAJES MENOR OU IGUAL A 20 M² - LANÇAMENTO, ADENSAMENTO E ACABAMENTO. AF_12/2015</t>
  </si>
  <si>
    <t>ADMINISTRAÇÃO LOCAL</t>
  </si>
  <si>
    <t>TAPUME COM TELHA METÁLICA. AF_05/2018</t>
  </si>
  <si>
    <t>ALVENARIA DE VEDAÇÃO DE BLOCOS CERÂMICOS FURADOS NA HORIZONTAL DE 9X19X19CM (ESPESSURA 9CM) DE PAREDES COM ÁREA LÍQUIDA MAIOR OU IGUAL A 6M² SEM VÃOS E ARGAMASSA DE ASSENTAMENTO COM PREPARO EM BETONEIRA. AF_06/2014</t>
  </si>
  <si>
    <t>LASTRO DE CONCRETO MAGRO, APLICADO EM PISOS OU RADIERS, ESPESSURA DE 3 CM. AF_07/2016</t>
  </si>
  <si>
    <t>COMPOSIÇÃO DE CUSTOS UNITÁRIOS - CPU. 04</t>
  </si>
  <si>
    <t>Valor total unitário - CPU.04</t>
  </si>
  <si>
    <t>COMPOSIÇÃO DE CUSTOS UNITÁRIOS - CPU. 05</t>
  </si>
  <si>
    <t>Valor total unitário - CPU.05</t>
  </si>
  <si>
    <t>CP 05</t>
  </si>
  <si>
    <t>CANTONEIRA DE ABAS DESIGUAIS (DETALHE DE+B34+B35)</t>
  </si>
  <si>
    <t xml:space="preserve">
Calculo Quantitativo Alvenaria - Pista de Skate:
Área Obstáculo 01 conforme especificação A do projeto arquitetônico = 
9,65m² x 2 (laterais)+ 8,20m² (Parede Fundo) = 27,50m²
Área espelho escada Obstáculo 01 conforme especificação A do projeto arquitetônico=
0,54m² x 5 (espelhos) = 2,70m²
Caixote 04 fiada interna = 1,40m² + 1,40m² = 2,80m²
Área Obstáculo 02 conforme especificação B do projeto arquitetônico = 
5,02m² x 2 (laterais) + 10,20m² (Parede Fundo) = 20,24m²
Área Obstáculo 03 conforme especificação C do projeto arquitetônico = 
2,90m² x 2 (laterais) + 9,94m² (Parede Fundo) = 15,74m²
Área Obstáculo 05 + Obstáculo 06 conforme especificação E do projeto arquitetônico =  
5,30m x 0,40m = 1,99m² (área plataforma) 
Caixote 02 conforme especificação E do projeto arquitetônico = 
0,70m (altura) x 7,00m (comprimento) = 4,90m² x 02 fiadas = 9,80m²
Caixote 03 conforme especificação E do projeto arquitetônico =
0,70m (altura) x 7,00m (comprimento) = 4,90m² x 02 fiadas = 9,80m²                  
Área Obstáculo 07 conforme especificação F do projeto arquitetônico = 
1,40m x 0,30m = 0,42m² (área plataforma)
Caixote 01 conforme especificação F do projeto arquitetônico =
0,60m (altura) x 3,00m (comprimento) = 1,80m² x 02 fiadas = 3,60m²
Área Obstáculo 08 conforme especificação G do projeto arquitetônico =
5,86m² x 2 (laterais) + 10,86m² (Parede fundo) = 22,58m²
Área Obstáculo 09 conforme especificação H do projeto arquitetônico = 
4,31m² x 2 (laterais) + 10,00m² (Parede fundo) = 18,62m²
Área Obstáculo 10 conforme especificação I do projeto arquitetônico =
5,86m² x 2 (laterais) + 10,86m² (Parede fundo) = 22,58m²
TOTAL FINAL ALVENARIA =  Área Obstáculo 01 +Área dos espelhos da escada do Obstáculo 01 + Caixote 04 + Área Obstáculo 02 + Área Obstáculo 03 + Área Obstáculo 05 + Área Obstáculo 06 + Caixote 02 + Caixote 03 + Área Obstáculo 07 + Caixote 01 + Área Obstáculo 08 + Área Obstáculo 09 + Área Obstáculo 10.
TOTAL FINAL ALVENARIA = 27,50m² + 2,70m² + 2,80m² + 20,24m² + 15,74m² + 1,99m² + 9,80m² + 9,80m² + 0,42m² + 3,60m² + 22,58m² + 18,62m² + 22,58m² = 158,37m²  
</t>
  </si>
  <si>
    <t xml:space="preserve">
Calculo Quantitativo Alvenaria - Pista de Skate:
Área Obstáculo 01 conforme especificação A do projeto arquitetônico = 
9,65m² x 2 (laterais)+ 8,20m² (Parede Fundo) = 27,50m²
Área espelho escada Obstáculo 01 conforme especificação A do projeto arquitetônico=
0,54m² x 5 (espelhos) = 2,70m²
Área Obstáculo 02 conforme especificação B do projeto arquitetônico = 
5,02m² x 2 (laterais) + 10,20m² (Parede Fundo) = 20,24m²
Área Obstáculo 03 conforme especificação C do projeto arquitetônico = 
2,90m² x 2 (laterais) + 9,94m² (Parede Fundo) = 15,74m²
Área Obstáculo 05 + Obstáculo 06 conforme especificação E do projeto arquitetônico =  
5,30m x 0,40m = 1,99m² (área plataforma) 
Caixote 02 conforme especificação E do projeto arquitetônico = 
0,70m (altura) x 7,00m (comprimento) = 4,90m² 
Caixote 03 conforme especificação E do projeto arquitetônico =
0,70m (altura) x 7,00m (comprimento) = 4,90m²                  
Área Obstáculo 07 conforme especificação F do projeto arquitetônico = 
1,40m x 0,30m = 0,42m² (área plataforma)
Caixote 01 conforme especificação F do projeto arquitetônico =
0,60m (altura) x 3,00m (comprimento) = 1,80m² 
Área Obstáculo 08 conforme especificação G do projeto arquitetônico =
5,86m² x 2 (laterais) + 10,86m² (Parede fundo) = 22,58m²
Área Obstáculo 09 conforme especificação H do projeto arquitetônico = 
4,31m² x 2 (laterais) + 10,00m² (Parede fundo) = 18,62m²
Área Obstáculo 10 conforme especificação I do projeto arquitetônico =
5,86m² x 2 (laterais) + 10,86m² (Parede fundo) = 22,58m²
TOTAL FINAL ALVENARIA = Área Obstáculo 01 +Área dos espelhos da escada do Obstáculo 01 + Área Obstáculo 02 + Área Obstáculo 03 + Área Obstáculo 05 + Área Obstáculo 06 + Caixote 02 + Caixote 03 + Área Obstáculo 07 + Caixote 01 + Área Obstáculo 08 + Área Obstáculo 09 + Área Obstáculo 10.
TOTAL FINAL ALVENARIA = 27,50m² + 2,70m² + 20,24m² + 15,74m² + 1,99m² + 4,90m² + 4,90m² + 0,42m² + 1,80m² + 22,58m² + 18,62m² + 22,58m² = 143,97m² </t>
  </si>
  <si>
    <t>83,00% (HORA)</t>
  </si>
  <si>
    <t>46,50% (Mês)</t>
  </si>
  <si>
    <t>ESCAVAÇÃO HORIZONTAL, INCLUINDO CARGA, DESCARGA E TRANSPORTE EM SOLO DE 1A CATEGORIA COM TRATOR DE ESTEIRAS (170HP/LÂMINA: 5,20M3) E CAMINHÃO BASCULANTE DE 10M3, DMT ATÉ 200M. AF_07/2020</t>
  </si>
  <si>
    <t>ESCAVAÇÃO MECANIZADA PARA BLOCO DE COROAMENTO OU SAPATA, SEM PREVISÃO DE FÔRMA, COM RETROESCAVADEIRA. AF_06/2017</t>
  </si>
  <si>
    <t>ESCAVAÇÃO MANUAL DE VALA PARA VIGA BALDRAME, COM PREVISÃO DE FÔRMA. AF_06/2017</t>
  </si>
  <si>
    <t>SINAPI REF JANEIRO/2021 - COM DESONERAÇÃO</t>
  </si>
  <si>
    <t>EXECUÇÃO DE PASSEIO (CALÇADA) OU PISO DE CONCRETO COM CONCRETO MOLDADO IN LOCO, FEITO EM OBRA, ACABAMENTO CONVENCIONAL, ESPESSURA 12 CM, ARMADO. AF_07/2016</t>
  </si>
  <si>
    <t xml:space="preserve">UN </t>
  </si>
  <si>
    <t>Carga horária de 20hrs mensais x 6 meses de obra = 120h / Preço de R$129,90/h - Total de R$15.588,00</t>
  </si>
  <si>
    <t>15 de julho de 2.021</t>
  </si>
  <si>
    <t>Thalles Henrique Tomazelli</t>
  </si>
  <si>
    <t>PREFEITO DE ITAQUIRAÍ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</si>
</sst>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1" formatCode="_-* #,##0_-;\-* #,##0_-;_-* &quot;-&quot;_-;_-@_-"/>
    <numFmt numFmtId="44" formatCode="_-&quot;R$&quot;\ * #,##0.00_-;\-&quot;R$&quot;\ * #,##0.00_-;_-&quot;R$&quot;\ * &quot;-&quot;??_-;_-@_-"/>
    <numFmt numFmtId="43" formatCode="_-* #,##0.00_-;\-* #,##0.00_-;_-* &quot;-&quot;??_-;_-@_-"/>
    <numFmt numFmtId="164" formatCode="_(&quot;R$ &quot;* #,##0.00_);_(&quot;R$ &quot;* \(#,##0.00\);_(&quot;R$ &quot;* &quot;-&quot;??_);_(@_)"/>
    <numFmt numFmtId="165" formatCode="_(* #,##0.00_);_(* \(#,##0.00\);_(* &quot;-&quot;??_);_(@_)"/>
    <numFmt numFmtId="166" formatCode="#,##0.000_);\(#,##0.000\)"/>
    <numFmt numFmtId="167" formatCode="0.000"/>
    <numFmt numFmtId="168" formatCode="#,##0.0000"/>
    <numFmt numFmtId="169" formatCode="#,##0.00000"/>
    <numFmt numFmtId="170" formatCode="_(* #,##0.00_);_(* \(#,##0.00\);_(* \-??_);_(@_)"/>
    <numFmt numFmtId="171" formatCode="&quot;R$&quot;\ #,##0.00"/>
    <numFmt numFmtId="172" formatCode="dd\ &quot;de&quot;\ mmmm\ &quot;de&quot;\ yyyy"/>
    <numFmt numFmtId="173" formatCode="_(&quot;R$&quot;* #,##0.00_);_(&quot;R$&quot;* \(#,##0.00\);_(&quot;R$&quot;* &quot;-&quot;??_);_(@_)"/>
    <numFmt numFmtId="174" formatCode="&quot;R$&quot;#,##0.00_);[Red]\(&quot;R$&quot;#,##0.00\)"/>
    <numFmt numFmtId="175" formatCode="0.0%"/>
  </numFmts>
  <fonts count="98" x14ac:knownFonts="1">
    <font>
      <sz val="10"/>
      <name val="Courie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MS Sans Serif"/>
      <family val="2"/>
    </font>
    <font>
      <sz val="10"/>
      <name val="Arial"/>
      <family val="2"/>
    </font>
    <font>
      <b/>
      <sz val="10"/>
      <name val="Arial"/>
      <family val="2"/>
    </font>
    <font>
      <sz val="10"/>
      <name val="Courier"/>
      <family val="3"/>
    </font>
    <font>
      <b/>
      <sz val="11"/>
      <name val="Arial"/>
      <family val="2"/>
    </font>
    <font>
      <sz val="10"/>
      <name val="Arial Narrow"/>
      <family val="2"/>
    </font>
    <font>
      <b/>
      <sz val="10"/>
      <name val="Arial Narrow"/>
      <family val="2"/>
    </font>
    <font>
      <sz val="11"/>
      <name val="Arial"/>
      <family val="2"/>
    </font>
    <font>
      <b/>
      <sz val="9"/>
      <name val="Arial"/>
      <family val="2"/>
    </font>
    <font>
      <b/>
      <sz val="12"/>
      <name val="Arial"/>
      <family val="2"/>
    </font>
    <font>
      <b/>
      <sz val="16"/>
      <name val="Arial"/>
      <family val="2"/>
    </font>
    <font>
      <b/>
      <sz val="14"/>
      <name val="Arial"/>
      <family val="2"/>
    </font>
    <font>
      <sz val="7"/>
      <name val="Arial"/>
      <family val="2"/>
    </font>
    <font>
      <b/>
      <sz val="10"/>
      <color indexed="12"/>
      <name val="Arial"/>
      <family val="2"/>
    </font>
    <font>
      <sz val="9"/>
      <name val="Arial"/>
      <family val="2"/>
    </font>
    <font>
      <sz val="10"/>
      <name val="Arial"/>
      <family val="2"/>
    </font>
    <font>
      <sz val="10"/>
      <name val="Courier"/>
      <family val="3"/>
    </font>
    <font>
      <sz val="12"/>
      <name val="Arial"/>
      <family val="2"/>
    </font>
    <font>
      <sz val="10"/>
      <name val="Arial"/>
      <family val="2"/>
    </font>
    <font>
      <sz val="10"/>
      <name val="Courier"/>
      <family val="3"/>
    </font>
    <font>
      <sz val="14"/>
      <color indexed="8"/>
      <name val="Calibri"/>
      <family val="2"/>
    </font>
    <font>
      <b/>
      <sz val="14"/>
      <color indexed="8"/>
      <name val="Calibri"/>
      <family val="2"/>
    </font>
    <font>
      <sz val="11"/>
      <color theme="1"/>
      <name val="Calibri"/>
      <family val="2"/>
      <scheme val="minor"/>
    </font>
    <font>
      <sz val="11"/>
      <color rgb="FFFF0000"/>
      <name val="Calibri"/>
      <family val="2"/>
      <scheme val="minor"/>
    </font>
    <font>
      <sz val="11"/>
      <color theme="1"/>
      <name val="Arial"/>
      <family val="2"/>
    </font>
    <font>
      <b/>
      <sz val="10"/>
      <color theme="1"/>
      <name val="Arial"/>
      <family val="2"/>
    </font>
    <font>
      <b/>
      <sz val="12"/>
      <color theme="1"/>
      <name val="Arial"/>
      <family val="2"/>
    </font>
    <font>
      <b/>
      <sz val="11"/>
      <name val="Calibri"/>
      <family val="2"/>
      <scheme val="minor"/>
    </font>
    <font>
      <b/>
      <sz val="12"/>
      <name val="Calibri"/>
      <family val="2"/>
      <scheme val="minor"/>
    </font>
    <font>
      <b/>
      <sz val="18"/>
      <name val="Calibri"/>
      <family val="2"/>
      <scheme val="minor"/>
    </font>
    <font>
      <b/>
      <sz val="14"/>
      <name val="Calibri"/>
      <family val="2"/>
      <scheme val="minor"/>
    </font>
    <font>
      <sz val="14"/>
      <name val="Arial"/>
      <family val="2"/>
    </font>
    <font>
      <sz val="16"/>
      <name val="Arial"/>
      <family val="2"/>
    </font>
    <font>
      <sz val="16"/>
      <name val="Arial Narrow"/>
      <family val="2"/>
    </font>
    <font>
      <sz val="14"/>
      <name val="Arial Narrow"/>
      <family val="2"/>
    </font>
    <font>
      <b/>
      <sz val="14"/>
      <name val="Arial Narrow"/>
      <family val="2"/>
    </font>
    <font>
      <sz val="14"/>
      <color rgb="FF0070C0"/>
      <name val="Arial Narrow"/>
      <family val="2"/>
    </font>
    <font>
      <b/>
      <sz val="15"/>
      <color indexed="8"/>
      <name val="Arial"/>
      <family val="2"/>
    </font>
    <font>
      <b/>
      <sz val="14"/>
      <color indexed="8"/>
      <name val="Arial"/>
      <family val="2"/>
    </font>
    <font>
      <b/>
      <sz val="18"/>
      <name val="Arial Narrow"/>
      <family val="2"/>
    </font>
    <font>
      <b/>
      <u/>
      <sz val="15"/>
      <name val="Arial"/>
      <family val="2"/>
    </font>
    <font>
      <sz val="11"/>
      <color indexed="9"/>
      <name val="Arial"/>
      <family val="2"/>
    </font>
    <font>
      <b/>
      <sz val="11"/>
      <color indexed="12"/>
      <name val="Arial"/>
      <family val="2"/>
    </font>
    <font>
      <i/>
      <sz val="12"/>
      <name val="Calibri"/>
      <family val="2"/>
    </font>
    <font>
      <i/>
      <u/>
      <sz val="12"/>
      <name val="Calibri"/>
      <family val="2"/>
    </font>
    <font>
      <u/>
      <sz val="10"/>
      <name val="Arial"/>
      <family val="2"/>
    </font>
    <font>
      <b/>
      <sz val="18"/>
      <name val="Arial"/>
      <family val="2"/>
    </font>
    <font>
      <sz val="18"/>
      <name val="Courier"/>
      <family val="3"/>
    </font>
    <font>
      <sz val="16"/>
      <color rgb="FFFF0000"/>
      <name val="Arial"/>
      <family val="2"/>
    </font>
    <font>
      <sz val="16"/>
      <color theme="1"/>
      <name val="Arial"/>
      <family val="2"/>
    </font>
    <font>
      <b/>
      <sz val="20"/>
      <name val="Arial"/>
      <family val="2"/>
    </font>
    <font>
      <sz val="16"/>
      <color indexed="8"/>
      <name val="Calibri"/>
      <family val="2"/>
    </font>
    <font>
      <sz val="14"/>
      <color indexed="8"/>
      <name val="Arial"/>
      <family val="2"/>
    </font>
    <font>
      <b/>
      <sz val="22"/>
      <name val="Calibri"/>
      <family val="2"/>
      <scheme val="minor"/>
    </font>
    <font>
      <sz val="22"/>
      <name val="Courier"/>
      <family val="3"/>
    </font>
    <font>
      <sz val="8"/>
      <name val="Arial"/>
      <family val="2"/>
    </font>
    <font>
      <b/>
      <sz val="12"/>
      <color indexed="8"/>
      <name val="Arial"/>
      <family val="2"/>
    </font>
    <font>
      <sz val="12"/>
      <color indexed="8"/>
      <name val="Arial"/>
      <family val="2"/>
    </font>
    <font>
      <sz val="10"/>
      <name val="Courier"/>
      <family val="3"/>
    </font>
    <font>
      <sz val="10"/>
      <color theme="1"/>
      <name val="Arial"/>
      <family val="2"/>
    </font>
    <font>
      <b/>
      <sz val="8"/>
      <color rgb="FF000000"/>
      <name val="Arial"/>
      <family val="2"/>
    </font>
    <font>
      <b/>
      <sz val="9"/>
      <color rgb="FF000000"/>
      <name val="Arial"/>
      <family val="2"/>
    </font>
    <font>
      <b/>
      <sz val="9"/>
      <color indexed="8"/>
      <name val="Arial"/>
      <family val="2"/>
    </font>
    <font>
      <b/>
      <sz val="10"/>
      <color rgb="FF000000"/>
      <name val="Arial"/>
      <family val="2"/>
    </font>
    <font>
      <sz val="8"/>
      <color indexed="8"/>
      <name val="Arial"/>
      <family val="2"/>
    </font>
    <font>
      <b/>
      <sz val="8"/>
      <color indexed="8"/>
      <name val="Arial"/>
      <family val="2"/>
    </font>
    <font>
      <sz val="8"/>
      <color rgb="FF000000"/>
      <name val="Arial"/>
      <family val="2"/>
    </font>
    <font>
      <sz val="10"/>
      <color indexed="8"/>
      <name val="Arial"/>
      <family val="2"/>
    </font>
    <font>
      <sz val="9"/>
      <color indexed="8"/>
      <name val="Arial"/>
      <family val="2"/>
    </font>
    <font>
      <sz val="9"/>
      <color rgb="FF000000"/>
      <name val="Arial"/>
      <family val="2"/>
    </font>
    <font>
      <sz val="11"/>
      <color indexed="8"/>
      <name val="Calibri"/>
      <family val="2"/>
    </font>
    <font>
      <sz val="10"/>
      <color rgb="FF000000"/>
      <name val="Arial"/>
      <family val="2"/>
    </font>
    <font>
      <b/>
      <sz val="10"/>
      <color indexed="8"/>
      <name val="Arial"/>
      <family val="2"/>
    </font>
    <font>
      <b/>
      <sz val="9"/>
      <color theme="1"/>
      <name val="Arial"/>
      <family val="2"/>
    </font>
    <font>
      <b/>
      <sz val="8"/>
      <color theme="1"/>
      <name val="Arial"/>
      <family val="2"/>
    </font>
    <font>
      <sz val="9"/>
      <color theme="1"/>
      <name val="Arial"/>
      <family val="2"/>
    </font>
    <font>
      <b/>
      <sz val="11"/>
      <color rgb="FF000000"/>
      <name val="Arial"/>
      <family val="2"/>
    </font>
    <font>
      <b/>
      <sz val="14"/>
      <color theme="1"/>
      <name val="Arial"/>
      <family val="2"/>
    </font>
    <font>
      <sz val="11"/>
      <color rgb="FF000000"/>
      <name val="Calibri"/>
      <family val="2"/>
      <scheme val="minor"/>
    </font>
    <font>
      <b/>
      <sz val="12"/>
      <name val="Arial Narrow"/>
      <family val="2"/>
    </font>
    <font>
      <sz val="12"/>
      <name val="Arial Narrow"/>
      <family val="2"/>
    </font>
    <font>
      <b/>
      <sz val="8"/>
      <name val="Arial"/>
      <family val="2"/>
    </font>
    <font>
      <sz val="8"/>
      <name val="Arial Narrow"/>
      <family val="2"/>
    </font>
    <font>
      <b/>
      <sz val="14"/>
      <color theme="1"/>
      <name val="Calibri"/>
      <family val="2"/>
      <scheme val="minor"/>
    </font>
    <font>
      <b/>
      <sz val="24"/>
      <name val="Arial Narrow"/>
      <family val="2"/>
    </font>
    <font>
      <sz val="14"/>
      <name val="Courier"/>
      <family val="3"/>
    </font>
    <font>
      <sz val="16"/>
      <color theme="1"/>
      <name val="Calibri"/>
      <family val="2"/>
      <scheme val="minor"/>
    </font>
    <font>
      <b/>
      <sz val="16"/>
      <name val="Arial Narrow"/>
      <family val="2"/>
    </font>
    <font>
      <sz val="16"/>
      <color theme="0"/>
      <name val="Arial"/>
      <family val="2"/>
    </font>
  </fonts>
  <fills count="14">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indexed="43"/>
        <bgColor indexed="64"/>
      </patternFill>
    </fill>
    <fill>
      <patternFill patternType="solid">
        <fgColor rgb="FFD8D8D8"/>
        <bgColor indexed="64"/>
      </patternFill>
    </fill>
    <fill>
      <patternFill patternType="solid">
        <fgColor rgb="FFFDF5E6"/>
        <bgColor indexed="64"/>
      </patternFill>
    </fill>
  </fills>
  <borders count="85">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8"/>
      </right>
      <top style="medium">
        <color indexed="64"/>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64"/>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medium">
        <color indexed="64"/>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thin">
        <color indexed="8"/>
      </top>
      <bottom style="thin">
        <color indexed="8"/>
      </bottom>
      <diagonal/>
    </border>
    <border>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medium">
        <color indexed="64"/>
      </bottom>
      <diagonal/>
    </border>
    <border>
      <left/>
      <right style="thin">
        <color indexed="8"/>
      </right>
      <top/>
      <bottom style="medium">
        <color indexed="64"/>
      </bottom>
      <diagonal/>
    </border>
    <border>
      <left style="thin">
        <color indexed="8"/>
      </left>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8"/>
      </right>
      <top style="medium">
        <color indexed="64"/>
      </top>
      <bottom style="thin">
        <color indexed="64"/>
      </bottom>
      <diagonal/>
    </border>
    <border>
      <left/>
      <right style="thin">
        <color indexed="8"/>
      </right>
      <top style="thin">
        <color indexed="64"/>
      </top>
      <bottom style="thin">
        <color indexed="64"/>
      </bottom>
      <diagonal/>
    </border>
    <border>
      <left style="thin">
        <color indexed="64"/>
      </left>
      <right style="thin">
        <color indexed="8"/>
      </right>
      <top/>
      <bottom/>
      <diagonal/>
    </border>
    <border>
      <left style="thin">
        <color indexed="8"/>
      </left>
      <right style="thin">
        <color indexed="8"/>
      </right>
      <top/>
      <bottom/>
      <diagonal/>
    </border>
    <border>
      <left style="thin">
        <color indexed="8"/>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right/>
      <top style="thin">
        <color indexed="64"/>
      </top>
      <bottom/>
      <diagonal/>
    </border>
    <border>
      <left style="thin">
        <color indexed="8"/>
      </left>
      <right/>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style="medium">
        <color indexed="64"/>
      </bottom>
      <diagonal/>
    </border>
    <border>
      <left/>
      <right style="thin">
        <color indexed="8"/>
      </right>
      <top style="thin">
        <color indexed="8"/>
      </top>
      <bottom style="thin">
        <color indexed="8"/>
      </bottom>
      <diagonal/>
    </border>
    <border>
      <left style="thin">
        <color indexed="8"/>
      </left>
      <right style="thin">
        <color indexed="8"/>
      </right>
      <top style="medium">
        <color indexed="64"/>
      </top>
      <bottom style="thin">
        <color indexed="64"/>
      </bottom>
      <diagonal/>
    </border>
    <border>
      <left style="thin">
        <color indexed="8"/>
      </left>
      <right style="medium">
        <color indexed="64"/>
      </right>
      <top style="medium">
        <color indexed="64"/>
      </top>
      <bottom style="thin">
        <color indexed="64"/>
      </bottom>
      <diagonal/>
    </border>
    <border>
      <left/>
      <right/>
      <top/>
      <bottom style="thin">
        <color indexed="8"/>
      </bottom>
      <diagonal/>
    </border>
    <border>
      <left style="thin">
        <color indexed="64"/>
      </left>
      <right style="thin">
        <color indexed="8"/>
      </right>
      <top/>
      <bottom style="thin">
        <color indexed="8"/>
      </bottom>
      <diagonal/>
    </border>
    <border>
      <left/>
      <right/>
      <top style="thin">
        <color auto="1"/>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style="thin">
        <color auto="1"/>
      </right>
      <top/>
      <bottom style="thin">
        <color auto="1"/>
      </bottom>
      <diagonal/>
    </border>
  </borders>
  <cellStyleXfs count="311">
    <xf numFmtId="166" fontId="0" fillId="0" borderId="0"/>
    <xf numFmtId="44" fontId="25"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166" fontId="24" fillId="0" borderId="0" applyFont="0" applyFill="0" applyBorder="0" applyAlignment="0" applyProtection="0"/>
    <xf numFmtId="44" fontId="31" fillId="0" borderId="0" applyFont="0" applyFill="0" applyBorder="0" applyAlignment="0" applyProtection="0"/>
    <xf numFmtId="0" fontId="10" fillId="0" borderId="0"/>
    <xf numFmtId="0" fontId="10" fillId="0" borderId="0"/>
    <xf numFmtId="0" fontId="31" fillId="0" borderId="0"/>
    <xf numFmtId="0" fontId="31" fillId="0" borderId="0"/>
    <xf numFmtId="0" fontId="24" fillId="0" borderId="0"/>
    <xf numFmtId="0" fontId="31" fillId="0" borderId="0"/>
    <xf numFmtId="0" fontId="27" fillId="0" borderId="0"/>
    <xf numFmtId="166" fontId="12" fillId="0" borderId="0"/>
    <xf numFmtId="9" fontId="31" fillId="0" borderId="0" applyFont="0" applyFill="0" applyBorder="0" applyAlignment="0" applyProtection="0"/>
    <xf numFmtId="9" fontId="10" fillId="0" borderId="0" applyFont="0" applyFill="0" applyBorder="0" applyAlignment="0" applyProtection="0"/>
    <xf numFmtId="9" fontId="24" fillId="0" borderId="0" applyFont="0" applyFill="0" applyBorder="0" applyAlignment="0" applyProtection="0"/>
    <xf numFmtId="9" fontId="27" fillId="0" borderId="0" applyFont="0" applyFill="0" applyBorder="0" applyAlignment="0" applyProtection="0"/>
    <xf numFmtId="40" fontId="9" fillId="0" borderId="0" applyFont="0" applyFill="0" applyBorder="0" applyAlignment="0" applyProtection="0"/>
    <xf numFmtId="41" fontId="28" fillId="0" borderId="0" applyFont="0" applyFill="0" applyBorder="0" applyAlignment="0" applyProtection="0"/>
    <xf numFmtId="0" fontId="10" fillId="0" borderId="0" applyFill="0" applyBorder="0" applyAlignment="0" applyProtection="0"/>
    <xf numFmtId="165" fontId="24" fillId="0" borderId="0" applyFont="0" applyFill="0" applyBorder="0" applyAlignment="0" applyProtection="0"/>
    <xf numFmtId="43" fontId="27" fillId="0" borderId="0" applyFont="0" applyFill="0" applyBorder="0" applyAlignment="0" applyProtection="0"/>
    <xf numFmtId="40" fontId="9" fillId="0" borderId="0" applyFont="0" applyFill="0" applyBorder="0" applyAlignment="0" applyProtection="0"/>
    <xf numFmtId="43" fontId="10" fillId="0" borderId="0" applyFont="0" applyFill="0" applyBorder="0" applyAlignment="0" applyProtection="0"/>
    <xf numFmtId="0" fontId="8" fillId="0" borderId="0"/>
    <xf numFmtId="166" fontId="12" fillId="0" borderId="0"/>
    <xf numFmtId="0" fontId="8" fillId="0" borderId="0"/>
    <xf numFmtId="44" fontId="12"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1" fontId="12" fillId="0" borderId="0" applyFont="0" applyFill="0" applyBorder="0" applyAlignment="0" applyProtection="0"/>
    <xf numFmtId="0" fontId="23" fillId="0" borderId="0"/>
    <xf numFmtId="164" fontId="10" fillId="0" borderId="0" applyFont="0" applyFill="0" applyBorder="0" applyAlignment="0" applyProtection="0"/>
    <xf numFmtId="0" fontId="7" fillId="0" borderId="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6" fontId="10"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10" fillId="0" borderId="0"/>
    <xf numFmtId="0" fontId="6" fillId="0" borderId="0"/>
    <xf numFmtId="0" fontId="10" fillId="0" borderId="0"/>
    <xf numFmtId="9" fontId="6"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1"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6" fillId="0" borderId="0"/>
    <xf numFmtId="0" fontId="6" fillId="0" borderId="0"/>
    <xf numFmtId="44" fontId="12"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41" fontId="12" fillId="0" borderId="0" applyFont="0" applyFill="0" applyBorder="0" applyAlignment="0" applyProtection="0"/>
    <xf numFmtId="0" fontId="6" fillId="0" borderId="0"/>
    <xf numFmtId="9" fontId="67" fillId="0" borderId="0" applyFont="0" applyFill="0" applyBorder="0" applyAlignment="0" applyProtection="0"/>
    <xf numFmtId="165" fontId="10" fillId="0" borderId="0" applyFont="0" applyFill="0" applyBorder="0" applyAlignment="0" applyProtection="0"/>
    <xf numFmtId="170" fontId="10" fillId="0" borderId="0" applyFill="0" applyBorder="0" applyAlignment="0" applyProtection="0"/>
    <xf numFmtId="0" fontId="5" fillId="0" borderId="0"/>
    <xf numFmtId="0" fontId="5" fillId="0" borderId="0"/>
    <xf numFmtId="173" fontId="5" fillId="0" borderId="0" applyFont="0" applyFill="0" applyBorder="0" applyAlignment="0" applyProtection="0"/>
    <xf numFmtId="0" fontId="79" fillId="0" borderId="0"/>
    <xf numFmtId="9" fontId="5" fillId="0" borderId="0" applyFont="0" applyFill="0" applyBorder="0" applyAlignment="0" applyProtection="0"/>
    <xf numFmtId="165" fontId="87" fillId="0" borderId="0" applyFont="0" applyFill="0" applyBorder="0" applyAlignment="0" applyProtection="0"/>
    <xf numFmtId="0" fontId="87" fillId="0" borderId="0"/>
    <xf numFmtId="0" fontId="87" fillId="0" borderId="0"/>
    <xf numFmtId="0" fontId="87" fillId="0" borderId="0"/>
    <xf numFmtId="0" fontId="4" fillId="0" borderId="0"/>
    <xf numFmtId="166" fontId="67" fillId="0" borderId="0"/>
    <xf numFmtId="44" fontId="1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40" fontId="9" fillId="0" borderId="0" applyFont="0" applyFill="0" applyBorder="0" applyAlignment="0" applyProtection="0"/>
    <xf numFmtId="41" fontId="12" fillId="0" borderId="0" applyFont="0" applyFill="0" applyBorder="0" applyAlignment="0" applyProtection="0"/>
    <xf numFmtId="165" fontId="10" fillId="0" borderId="0" applyFont="0" applyFill="0" applyBorder="0" applyAlignment="0" applyProtection="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0" fontId="4" fillId="0" borderId="0"/>
    <xf numFmtId="9" fontId="67" fillId="0" borderId="0" applyFont="0" applyFill="0" applyBorder="0" applyAlignment="0" applyProtection="0"/>
    <xf numFmtId="0" fontId="4" fillId="0" borderId="0"/>
    <xf numFmtId="0" fontId="4" fillId="0" borderId="0"/>
    <xf numFmtId="173" fontId="4" fillId="0" borderId="0" applyFont="0" applyFill="0" applyBorder="0" applyAlignment="0" applyProtection="0"/>
    <xf numFmtId="9" fontId="4" fillId="0" borderId="0" applyFont="0" applyFill="0" applyBorder="0" applyAlignment="0" applyProtection="0"/>
    <xf numFmtId="166" fontId="12" fillId="0" borderId="0"/>
    <xf numFmtId="9" fontId="1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0" fontId="3" fillId="0" borderId="0"/>
    <xf numFmtId="0" fontId="3" fillId="0" borderId="0"/>
    <xf numFmtId="173"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0" fontId="3" fillId="0" borderId="0"/>
    <xf numFmtId="0" fontId="3" fillId="0" borderId="0"/>
    <xf numFmtId="173" fontId="3" fillId="0" borderId="0" applyFont="0" applyFill="0" applyBorder="0" applyAlignment="0" applyProtection="0"/>
    <xf numFmtId="9"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173"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17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173"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173" fontId="1" fillId="0" borderId="0" applyFont="0" applyFill="0" applyBorder="0" applyAlignment="0" applyProtection="0"/>
    <xf numFmtId="9" fontId="1" fillId="0" borderId="0" applyFont="0" applyFill="0" applyBorder="0" applyAlignment="0" applyProtection="0"/>
  </cellStyleXfs>
  <cellXfs count="691">
    <xf numFmtId="166" fontId="0" fillId="0" borderId="0" xfId="0"/>
    <xf numFmtId="0" fontId="10" fillId="0" borderId="0" xfId="0" applyNumberFormat="1" applyFont="1" applyFill="1" applyAlignment="1">
      <alignment vertical="center"/>
    </xf>
    <xf numFmtId="166" fontId="14" fillId="0" borderId="0" xfId="0" applyFont="1" applyFill="1" applyAlignment="1">
      <alignment vertical="center"/>
    </xf>
    <xf numFmtId="166" fontId="10" fillId="0" borderId="0" xfId="0" applyFont="1" applyFill="1" applyAlignment="1">
      <alignment vertical="center"/>
    </xf>
    <xf numFmtId="0" fontId="31" fillId="0" borderId="0" xfId="8"/>
    <xf numFmtId="0" fontId="10" fillId="3" borderId="0" xfId="8" applyFont="1" applyFill="1" applyBorder="1" applyAlignment="1">
      <alignment horizontal="left" vertical="center"/>
    </xf>
    <xf numFmtId="0" fontId="10" fillId="3" borderId="0" xfId="8" applyFont="1" applyFill="1" applyBorder="1" applyAlignment="1">
      <alignment horizontal="center" vertical="center"/>
    </xf>
    <xf numFmtId="4" fontId="31" fillId="0" borderId="0" xfId="8" applyNumberFormat="1"/>
    <xf numFmtId="0" fontId="11" fillId="0" borderId="0" xfId="6" applyFont="1" applyAlignment="1" applyProtection="1">
      <alignment horizontal="center"/>
    </xf>
    <xf numFmtId="0" fontId="10" fillId="0" borderId="0" xfId="6" applyFont="1" applyBorder="1" applyProtection="1"/>
    <xf numFmtId="0" fontId="11" fillId="0" borderId="0" xfId="6" applyFont="1" applyProtection="1"/>
    <xf numFmtId="0" fontId="10" fillId="0" borderId="0" xfId="6" applyFont="1" applyProtection="1"/>
    <xf numFmtId="0" fontId="26" fillId="0" borderId="0" xfId="0" applyNumberFormat="1" applyFont="1" applyFill="1" applyAlignment="1">
      <alignment horizontal="center" vertical="center"/>
    </xf>
    <xf numFmtId="0" fontId="33" fillId="0" borderId="0" xfId="8" applyFont="1"/>
    <xf numFmtId="0" fontId="33" fillId="3" borderId="0" xfId="9" applyFont="1" applyFill="1"/>
    <xf numFmtId="44" fontId="31" fillId="0" borderId="0" xfId="8" applyNumberFormat="1"/>
    <xf numFmtId="10" fontId="31" fillId="0" borderId="0" xfId="8" applyNumberFormat="1"/>
    <xf numFmtId="0" fontId="34" fillId="3" borderId="0" xfId="9" applyFont="1" applyFill="1"/>
    <xf numFmtId="170" fontId="31" fillId="0" borderId="0" xfId="8" applyNumberFormat="1"/>
    <xf numFmtId="0" fontId="31" fillId="0" borderId="0" xfId="11"/>
    <xf numFmtId="4" fontId="26" fillId="0" borderId="0" xfId="18" applyNumberFormat="1" applyFont="1" applyFill="1" applyAlignment="1">
      <alignment horizontal="center" vertical="center"/>
    </xf>
    <xf numFmtId="4" fontId="26" fillId="0" borderId="0" xfId="0" applyNumberFormat="1" applyFont="1" applyFill="1" applyAlignment="1">
      <alignment horizontal="center" vertical="center"/>
    </xf>
    <xf numFmtId="41" fontId="26" fillId="0" borderId="0" xfId="19" applyFont="1" applyFill="1" applyAlignment="1">
      <alignment horizontal="left" vertical="center"/>
    </xf>
    <xf numFmtId="41" fontId="26" fillId="0" borderId="0" xfId="19" applyFont="1" applyBorder="1" applyAlignment="1">
      <alignment horizontal="left" vertical="center"/>
    </xf>
    <xf numFmtId="0" fontId="0" fillId="0" borderId="0" xfId="0" applyNumberFormat="1"/>
    <xf numFmtId="0" fontId="30" fillId="0" borderId="0" xfId="11" applyFont="1" applyBorder="1" applyAlignment="1">
      <alignment horizontal="right"/>
    </xf>
    <xf numFmtId="0" fontId="30" fillId="0" borderId="0" xfId="11" applyFont="1" applyFill="1" applyBorder="1" applyAlignment="1">
      <alignment horizontal="right"/>
    </xf>
    <xf numFmtId="0" fontId="30" fillId="0" borderId="0" xfId="11" applyFont="1" applyFill="1" applyBorder="1" applyAlignment="1">
      <alignment horizontal="center"/>
    </xf>
    <xf numFmtId="0" fontId="29" fillId="0" borderId="0" xfId="11" applyFont="1" applyFill="1" applyBorder="1" applyAlignment="1">
      <alignment horizontal="center"/>
    </xf>
    <xf numFmtId="0" fontId="29" fillId="0" borderId="0" xfId="11" applyFont="1" applyBorder="1" applyAlignment="1">
      <alignment horizontal="center"/>
    </xf>
    <xf numFmtId="44" fontId="30" fillId="0" borderId="20" xfId="5" applyFont="1" applyBorder="1"/>
    <xf numFmtId="0" fontId="30" fillId="0" borderId="21" xfId="11" applyFont="1" applyBorder="1" applyAlignment="1">
      <alignment horizontal="center"/>
    </xf>
    <xf numFmtId="0" fontId="31" fillId="0" borderId="0" xfId="11" applyAlignment="1">
      <alignment horizontal="center"/>
    </xf>
    <xf numFmtId="0" fontId="15" fillId="3" borderId="0" xfId="0" applyNumberFormat="1" applyFont="1" applyFill="1" applyAlignment="1">
      <alignment horizontal="center" vertical="center"/>
    </xf>
    <xf numFmtId="4" fontId="33" fillId="3" borderId="12" xfId="8" applyNumberFormat="1" applyFont="1" applyFill="1" applyBorder="1" applyAlignment="1">
      <alignment horizontal="center"/>
    </xf>
    <xf numFmtId="0" fontId="37" fillId="0" borderId="0" xfId="11" applyFont="1"/>
    <xf numFmtId="166" fontId="19" fillId="0" borderId="0" xfId="0" applyFont="1" applyFill="1" applyAlignment="1">
      <alignment horizontal="center" vertical="center"/>
    </xf>
    <xf numFmtId="4" fontId="41" fillId="0" borderId="0" xfId="18" applyNumberFormat="1" applyFont="1" applyFill="1" applyAlignment="1">
      <alignment horizontal="center" vertical="center"/>
    </xf>
    <xf numFmtId="166" fontId="19" fillId="0" borderId="0" xfId="0" applyFont="1" applyFill="1" applyBorder="1" applyAlignment="1">
      <alignment horizontal="left" vertical="center"/>
    </xf>
    <xf numFmtId="166" fontId="41" fillId="0" borderId="0" xfId="0" applyFont="1" applyFill="1" applyAlignment="1">
      <alignment horizontal="center" vertical="center"/>
    </xf>
    <xf numFmtId="9" fontId="19" fillId="0" borderId="0" xfId="0" applyNumberFormat="1" applyFont="1" applyFill="1" applyBorder="1" applyAlignment="1">
      <alignment horizontal="center" vertical="center" wrapText="1"/>
    </xf>
    <xf numFmtId="166" fontId="42" fillId="0" borderId="0" xfId="0" applyFont="1" applyFill="1" applyAlignment="1">
      <alignment vertical="center"/>
    </xf>
    <xf numFmtId="0" fontId="19" fillId="3" borderId="0" xfId="0" applyNumberFormat="1" applyFont="1" applyFill="1" applyAlignment="1">
      <alignment horizontal="center" vertical="center"/>
    </xf>
    <xf numFmtId="0" fontId="40" fillId="3" borderId="0" xfId="13" applyNumberFormat="1" applyFont="1" applyFill="1" applyBorder="1" applyAlignment="1">
      <alignment vertical="center" wrapText="1"/>
    </xf>
    <xf numFmtId="0" fontId="20" fillId="3" borderId="0" xfId="0" applyNumberFormat="1" applyFont="1" applyFill="1" applyBorder="1" applyAlignment="1">
      <alignment vertical="center" wrapText="1"/>
    </xf>
    <xf numFmtId="0" fontId="44" fillId="3" borderId="0" xfId="0" applyNumberFormat="1" applyFont="1" applyFill="1" applyBorder="1" applyAlignment="1">
      <alignment vertical="center" wrapText="1"/>
    </xf>
    <xf numFmtId="0" fontId="41" fillId="3" borderId="0" xfId="13" applyNumberFormat="1" applyFont="1" applyFill="1" applyAlignment="1">
      <alignment vertical="center"/>
    </xf>
    <xf numFmtId="0" fontId="41" fillId="3" borderId="0" xfId="0" applyNumberFormat="1" applyFont="1" applyFill="1" applyAlignment="1">
      <alignment vertical="center"/>
    </xf>
    <xf numFmtId="0" fontId="40" fillId="3" borderId="0" xfId="0" applyNumberFormat="1" applyFont="1" applyFill="1" applyAlignment="1">
      <alignment vertical="center"/>
    </xf>
    <xf numFmtId="0" fontId="40" fillId="0" borderId="0" xfId="0" applyNumberFormat="1" applyFont="1" applyFill="1" applyAlignment="1">
      <alignment vertical="center"/>
    </xf>
    <xf numFmtId="0" fontId="17" fillId="3" borderId="0" xfId="8" applyFont="1" applyFill="1" applyBorder="1" applyAlignment="1">
      <alignment horizontal="center"/>
    </xf>
    <xf numFmtId="0" fontId="18" fillId="3" borderId="0" xfId="8" applyFont="1" applyFill="1" applyBorder="1" applyAlignment="1">
      <alignment horizontal="center"/>
    </xf>
    <xf numFmtId="10" fontId="18" fillId="3" borderId="0" xfId="8" applyNumberFormat="1" applyFont="1" applyFill="1" applyBorder="1" applyAlignment="1">
      <alignment horizontal="center"/>
    </xf>
    <xf numFmtId="0" fontId="33" fillId="3" borderId="0" xfId="8" applyFont="1" applyFill="1"/>
    <xf numFmtId="0" fontId="31" fillId="3" borderId="0" xfId="8" applyFill="1"/>
    <xf numFmtId="0" fontId="43" fillId="0" borderId="0" xfId="0" applyNumberFormat="1" applyFont="1" applyFill="1" applyAlignment="1">
      <alignment horizontal="center" vertical="center"/>
    </xf>
    <xf numFmtId="0" fontId="19" fillId="5" borderId="22" xfId="0" applyNumberFormat="1" applyFont="1" applyFill="1" applyBorder="1" applyAlignment="1">
      <alignment horizontal="center" vertical="center"/>
    </xf>
    <xf numFmtId="0" fontId="19" fillId="5" borderId="22" xfId="0" applyNumberFormat="1" applyFont="1" applyFill="1" applyBorder="1" applyAlignment="1">
      <alignment horizontal="center" vertical="center" wrapText="1"/>
    </xf>
    <xf numFmtId="0" fontId="40" fillId="7" borderId="0" xfId="13" applyNumberFormat="1" applyFont="1" applyFill="1" applyBorder="1" applyAlignment="1">
      <alignment vertical="center" wrapText="1"/>
    </xf>
    <xf numFmtId="40" fontId="19" fillId="4" borderId="33" xfId="18" applyFont="1" applyFill="1" applyBorder="1" applyAlignment="1">
      <alignment horizontal="center" vertical="center" wrapText="1"/>
    </xf>
    <xf numFmtId="40" fontId="19" fillId="4" borderId="40" xfId="18" applyFont="1" applyFill="1" applyBorder="1" applyAlignment="1">
      <alignment horizontal="center" vertical="center" wrapText="1"/>
    </xf>
    <xf numFmtId="166" fontId="12" fillId="4" borderId="32" xfId="0" applyFont="1" applyFill="1" applyBorder="1" applyAlignment="1">
      <alignment horizontal="center" vertical="center" wrapText="1"/>
    </xf>
    <xf numFmtId="166" fontId="41" fillId="3" borderId="0" xfId="0" applyFont="1" applyFill="1" applyAlignment="1">
      <alignment horizontal="left" vertical="center"/>
    </xf>
    <xf numFmtId="166" fontId="41" fillId="3" borderId="0" xfId="0" applyFont="1" applyFill="1" applyAlignment="1">
      <alignment vertical="center"/>
    </xf>
    <xf numFmtId="0" fontId="40" fillId="3" borderId="0" xfId="0" applyNumberFormat="1" applyFont="1" applyFill="1" applyAlignment="1">
      <alignment horizontal="center" vertical="center"/>
    </xf>
    <xf numFmtId="0" fontId="26" fillId="3" borderId="0" xfId="0" applyNumberFormat="1" applyFont="1" applyFill="1" applyAlignment="1">
      <alignment vertical="center"/>
    </xf>
    <xf numFmtId="4" fontId="26" fillId="3" borderId="0" xfId="0" applyNumberFormat="1" applyFont="1" applyFill="1" applyAlignment="1">
      <alignment vertical="center"/>
    </xf>
    <xf numFmtId="0" fontId="10" fillId="3" borderId="0" xfId="0" applyNumberFormat="1" applyFont="1" applyFill="1" applyAlignment="1">
      <alignment vertical="center"/>
    </xf>
    <xf numFmtId="4" fontId="10" fillId="3" borderId="0" xfId="0" applyNumberFormat="1" applyFont="1" applyFill="1" applyAlignment="1">
      <alignment vertical="center"/>
    </xf>
    <xf numFmtId="4" fontId="10" fillId="3" borderId="0" xfId="0" applyNumberFormat="1" applyFont="1" applyFill="1" applyAlignment="1">
      <alignment horizontal="center" vertical="center"/>
    </xf>
    <xf numFmtId="166" fontId="10" fillId="3" borderId="0" xfId="0" applyFont="1" applyFill="1" applyAlignment="1"/>
    <xf numFmtId="166" fontId="10" fillId="3" borderId="0" xfId="0" applyFont="1" applyFill="1" applyBorder="1" applyAlignment="1">
      <alignment horizontal="center"/>
    </xf>
    <xf numFmtId="166" fontId="10" fillId="3" borderId="0" xfId="0" applyFont="1" applyFill="1" applyAlignment="1">
      <alignment horizontal="center"/>
    </xf>
    <xf numFmtId="166" fontId="0" fillId="3" borderId="0" xfId="0" applyFill="1" applyAlignment="1"/>
    <xf numFmtId="0" fontId="11" fillId="3" borderId="0" xfId="6" applyFont="1" applyFill="1" applyBorder="1" applyAlignment="1"/>
    <xf numFmtId="0" fontId="32" fillId="3" borderId="0" xfId="11" applyFont="1" applyFill="1" applyAlignment="1">
      <alignment horizontal="center"/>
    </xf>
    <xf numFmtId="0" fontId="32" fillId="3" borderId="0" xfId="11" applyFont="1" applyFill="1"/>
    <xf numFmtId="0" fontId="40" fillId="0" borderId="0" xfId="13" applyNumberFormat="1" applyFont="1" applyFill="1" applyBorder="1" applyAlignment="1">
      <alignment vertical="center" wrapText="1"/>
    </xf>
    <xf numFmtId="0" fontId="40" fillId="0" borderId="0" xfId="0" applyNumberFormat="1" applyFont="1" applyFill="1" applyBorder="1" applyAlignment="1">
      <alignment vertical="center" wrapText="1"/>
    </xf>
    <xf numFmtId="0" fontId="43" fillId="0" borderId="0" xfId="0" applyNumberFormat="1" applyFont="1" applyFill="1" applyBorder="1" applyAlignment="1">
      <alignment vertical="center" wrapText="1"/>
    </xf>
    <xf numFmtId="0" fontId="10" fillId="0" borderId="0" xfId="6" applyFont="1" applyAlignment="1" applyProtection="1">
      <alignment horizontal="center"/>
    </xf>
    <xf numFmtId="0" fontId="11" fillId="0" borderId="22" xfId="6" applyFont="1" applyBorder="1" applyAlignment="1" applyProtection="1">
      <alignment horizontal="center"/>
    </xf>
    <xf numFmtId="10" fontId="22" fillId="0" borderId="22" xfId="6" applyNumberFormat="1" applyFont="1" applyFill="1" applyBorder="1" applyAlignment="1" applyProtection="1">
      <alignment horizontal="center"/>
    </xf>
    <xf numFmtId="0" fontId="18" fillId="0" borderId="0" xfId="6" applyFont="1" applyAlignment="1" applyProtection="1">
      <alignment horizontal="center"/>
    </xf>
    <xf numFmtId="0" fontId="49" fillId="0" borderId="0" xfId="6" applyFont="1" applyAlignment="1" applyProtection="1"/>
    <xf numFmtId="0" fontId="11" fillId="0" borderId="22" xfId="6" applyFont="1" applyFill="1" applyBorder="1" applyAlignment="1" applyProtection="1">
      <alignment horizontal="center" vertical="center" wrapText="1"/>
    </xf>
    <xf numFmtId="0" fontId="13" fillId="0" borderId="22" xfId="6" applyFont="1" applyFill="1" applyBorder="1" applyAlignment="1" applyProtection="1">
      <alignment horizontal="center" vertical="center"/>
    </xf>
    <xf numFmtId="0" fontId="11" fillId="0" borderId="22" xfId="6" applyFont="1" applyFill="1" applyBorder="1" applyAlignment="1" applyProtection="1">
      <alignment horizontal="center" vertical="center"/>
    </xf>
    <xf numFmtId="0" fontId="16" fillId="0" borderId="22" xfId="6" applyFont="1" applyBorder="1" applyAlignment="1" applyProtection="1">
      <alignment horizontal="center" vertical="center"/>
    </xf>
    <xf numFmtId="10" fontId="16" fillId="11" borderId="22" xfId="6" applyNumberFormat="1" applyFont="1" applyFill="1" applyBorder="1" applyAlignment="1" applyProtection="1">
      <alignment horizontal="center" vertical="center"/>
      <protection locked="0"/>
    </xf>
    <xf numFmtId="4" fontId="13" fillId="0" borderId="22" xfId="6" applyNumberFormat="1" applyFont="1" applyFill="1" applyBorder="1" applyAlignment="1" applyProtection="1">
      <alignment horizontal="center" vertical="center"/>
    </xf>
    <xf numFmtId="10" fontId="16" fillId="0" borderId="22" xfId="6" applyNumberFormat="1" applyFont="1" applyFill="1" applyBorder="1" applyAlignment="1" applyProtection="1">
      <alignment horizontal="center" vertical="center"/>
    </xf>
    <xf numFmtId="10" fontId="16" fillId="0" borderId="22" xfId="6" applyNumberFormat="1" applyFont="1" applyFill="1" applyBorder="1" applyAlignment="1" applyProtection="1">
      <alignment horizontal="center" vertical="center" wrapText="1"/>
    </xf>
    <xf numFmtId="0" fontId="16" fillId="0" borderId="22" xfId="6" applyFont="1" applyFill="1" applyBorder="1" applyAlignment="1" applyProtection="1">
      <alignment horizontal="center" vertical="center" wrapText="1"/>
    </xf>
    <xf numFmtId="0" fontId="50" fillId="0" borderId="0" xfId="6" applyFont="1" applyFill="1" applyBorder="1" applyAlignment="1" applyProtection="1">
      <alignment horizontal="center" vertical="center" wrapText="1"/>
    </xf>
    <xf numFmtId="10" fontId="50" fillId="0" borderId="0" xfId="6" applyNumberFormat="1" applyFont="1" applyFill="1" applyBorder="1" applyAlignment="1" applyProtection="1">
      <alignment horizontal="center" vertical="center"/>
    </xf>
    <xf numFmtId="4" fontId="13" fillId="0" borderId="0" xfId="6" applyNumberFormat="1" applyFont="1" applyFill="1" applyBorder="1" applyAlignment="1" applyProtection="1">
      <alignment horizontal="center" vertical="center"/>
    </xf>
    <xf numFmtId="0" fontId="10" fillId="0" borderId="0" xfId="6" applyFont="1" applyBorder="1" applyAlignment="1" applyProtection="1">
      <alignment horizontal="center" vertical="top"/>
    </xf>
    <xf numFmtId="0" fontId="54" fillId="0" borderId="0" xfId="6" applyFont="1" applyBorder="1" applyAlignment="1" applyProtection="1">
      <alignment horizontal="center" vertical="top"/>
    </xf>
    <xf numFmtId="0" fontId="10" fillId="0" borderId="0" xfId="6" applyFont="1" applyAlignment="1" applyProtection="1">
      <alignment horizontal="left"/>
    </xf>
    <xf numFmtId="172" fontId="10" fillId="0" borderId="0" xfId="6" applyNumberFormat="1" applyFont="1" applyAlignment="1" applyProtection="1"/>
    <xf numFmtId="0" fontId="16" fillId="0" borderId="0" xfId="6" applyFont="1" applyBorder="1" applyProtection="1"/>
    <xf numFmtId="0" fontId="11" fillId="0" borderId="0" xfId="34" applyFont="1" applyBorder="1" applyAlignment="1" applyProtection="1">
      <alignment horizontal="left" vertical="top"/>
    </xf>
    <xf numFmtId="0" fontId="16" fillId="0" borderId="0" xfId="6" applyFont="1" applyProtection="1"/>
    <xf numFmtId="0" fontId="16" fillId="0" borderId="0" xfId="6" applyFont="1" applyAlignment="1" applyProtection="1">
      <alignment vertical="top"/>
    </xf>
    <xf numFmtId="44" fontId="19" fillId="3" borderId="22" xfId="1" applyFont="1" applyFill="1" applyBorder="1" applyAlignment="1">
      <alignment horizontal="center" vertical="center"/>
    </xf>
    <xf numFmtId="41" fontId="41" fillId="0" borderId="22" xfId="19" applyFont="1" applyFill="1" applyBorder="1" applyAlignment="1">
      <alignment horizontal="left" vertical="center" wrapText="1"/>
    </xf>
    <xf numFmtId="40" fontId="41" fillId="3" borderId="22" xfId="18" applyFont="1" applyFill="1" applyBorder="1" applyAlignment="1" applyProtection="1">
      <alignment horizontal="center" vertical="center" wrapText="1"/>
    </xf>
    <xf numFmtId="0" fontId="41" fillId="0" borderId="0" xfId="0" applyNumberFormat="1" applyFont="1" applyFill="1" applyAlignment="1">
      <alignment horizontal="center" vertical="center"/>
    </xf>
    <xf numFmtId="41" fontId="19" fillId="0" borderId="0" xfId="19" applyFont="1" applyFill="1" applyAlignment="1">
      <alignment horizontal="left" vertical="center"/>
    </xf>
    <xf numFmtId="0" fontId="19" fillId="0" borderId="0" xfId="0" applyNumberFormat="1" applyFont="1" applyFill="1" applyAlignment="1">
      <alignment horizontal="center" vertical="center"/>
    </xf>
    <xf numFmtId="166" fontId="41" fillId="0" borderId="0" xfId="0" applyFont="1" applyFill="1" applyBorder="1" applyAlignment="1">
      <alignment horizontal="center" vertical="center"/>
    </xf>
    <xf numFmtId="169" fontId="41" fillId="0" borderId="0" xfId="18" applyNumberFormat="1" applyFont="1" applyFill="1" applyAlignment="1">
      <alignment horizontal="center" vertical="center"/>
    </xf>
    <xf numFmtId="167" fontId="41" fillId="0" borderId="0" xfId="0" applyNumberFormat="1" applyFont="1" applyBorder="1" applyAlignment="1">
      <alignment horizontal="center" vertical="center"/>
    </xf>
    <xf numFmtId="0" fontId="39" fillId="3" borderId="0" xfId="11" applyFont="1" applyFill="1" applyBorder="1"/>
    <xf numFmtId="0" fontId="36" fillId="0" borderId="0" xfId="11" applyFont="1" applyAlignment="1"/>
    <xf numFmtId="0" fontId="41" fillId="3" borderId="0" xfId="0" applyNumberFormat="1" applyFont="1" applyFill="1" applyAlignment="1">
      <alignment horizontal="center" vertical="center"/>
    </xf>
    <xf numFmtId="41" fontId="19" fillId="3" borderId="0" xfId="19" applyFont="1" applyFill="1" applyAlignment="1">
      <alignment horizontal="left" vertical="center"/>
    </xf>
    <xf numFmtId="40" fontId="41" fillId="3" borderId="0" xfId="18" applyFont="1" applyFill="1" applyAlignment="1">
      <alignment horizontal="center" vertical="center"/>
    </xf>
    <xf numFmtId="168" fontId="41" fillId="3" borderId="0" xfId="18" applyNumberFormat="1" applyFont="1" applyFill="1" applyAlignment="1">
      <alignment horizontal="center" vertical="center"/>
    </xf>
    <xf numFmtId="44" fontId="59" fillId="10" borderId="22" xfId="1" applyFont="1" applyFill="1" applyBorder="1" applyAlignment="1">
      <alignment horizontal="center" vertical="center"/>
    </xf>
    <xf numFmtId="171" fontId="61" fillId="3" borderId="25" xfId="11" applyNumberFormat="1" applyFont="1" applyFill="1" applyBorder="1" applyAlignment="1">
      <alignment horizontal="center" vertical="center"/>
    </xf>
    <xf numFmtId="171" fontId="61" fillId="3" borderId="36" xfId="11" applyNumberFormat="1" applyFont="1" applyFill="1" applyBorder="1" applyAlignment="1">
      <alignment horizontal="center" vertical="center"/>
    </xf>
    <xf numFmtId="171" fontId="47" fillId="9" borderId="62" xfId="5" applyNumberFormat="1" applyFont="1" applyFill="1" applyBorder="1" applyAlignment="1">
      <alignment horizontal="center" vertical="center"/>
    </xf>
    <xf numFmtId="0" fontId="29" fillId="3" borderId="41" xfId="11" applyFont="1" applyFill="1" applyBorder="1" applyAlignment="1">
      <alignment horizontal="center" vertical="center"/>
    </xf>
    <xf numFmtId="166" fontId="42" fillId="0" borderId="0" xfId="0" applyFont="1" applyFill="1" applyAlignment="1">
      <alignment horizontal="left" vertical="center"/>
    </xf>
    <xf numFmtId="40" fontId="19" fillId="4" borderId="40" xfId="18" applyFont="1" applyFill="1" applyBorder="1" applyAlignment="1">
      <alignment horizontal="left" vertical="center" wrapText="1"/>
    </xf>
    <xf numFmtId="41" fontId="19" fillId="5" borderId="22" xfId="19" applyFont="1" applyFill="1" applyBorder="1" applyAlignment="1" applyProtection="1">
      <alignment horizontal="left" vertical="center" wrapText="1"/>
    </xf>
    <xf numFmtId="0" fontId="15" fillId="0" borderId="0" xfId="0" applyNumberFormat="1" applyFont="1" applyFill="1" applyAlignment="1">
      <alignment horizontal="center" vertical="center"/>
    </xf>
    <xf numFmtId="0" fontId="26" fillId="3" borderId="0" xfId="59" applyFont="1" applyFill="1" applyBorder="1" applyAlignment="1">
      <alignment horizontal="center" vertical="center"/>
    </xf>
    <xf numFmtId="0" fontId="18" fillId="3" borderId="0" xfId="59" applyFont="1" applyFill="1" applyBorder="1" applyAlignment="1">
      <alignment horizontal="center" vertical="center"/>
    </xf>
    <xf numFmtId="171" fontId="18" fillId="3" borderId="0" xfId="60" applyNumberFormat="1" applyFont="1" applyFill="1" applyBorder="1" applyAlignment="1">
      <alignment vertical="center"/>
    </xf>
    <xf numFmtId="0" fontId="11" fillId="3" borderId="5" xfId="8" applyFont="1" applyFill="1" applyBorder="1" applyAlignment="1">
      <alignment horizontal="center" vertical="center"/>
    </xf>
    <xf numFmtId="0" fontId="11" fillId="3" borderId="6" xfId="8" applyFont="1" applyFill="1" applyBorder="1" applyAlignment="1">
      <alignment horizontal="center" vertical="center"/>
    </xf>
    <xf numFmtId="0" fontId="11" fillId="3" borderId="54" xfId="8" applyFont="1" applyFill="1" applyBorder="1" applyAlignment="1">
      <alignment horizontal="center" vertical="center"/>
    </xf>
    <xf numFmtId="0" fontId="11" fillId="3" borderId="48" xfId="8" applyFont="1" applyFill="1" applyBorder="1" applyAlignment="1">
      <alignment horizontal="center" vertical="center"/>
    </xf>
    <xf numFmtId="0" fontId="11" fillId="3" borderId="69" xfId="8" applyFont="1" applyFill="1" applyBorder="1" applyAlignment="1">
      <alignment horizontal="center" vertical="center"/>
    </xf>
    <xf numFmtId="0" fontId="11" fillId="3" borderId="70" xfId="8" applyFont="1" applyFill="1" applyBorder="1" applyAlignment="1">
      <alignment horizontal="center" vertical="center"/>
    </xf>
    <xf numFmtId="0" fontId="33" fillId="3" borderId="22" xfId="8" applyFont="1" applyFill="1" applyBorder="1" applyAlignment="1">
      <alignment horizontal="center" vertical="center"/>
    </xf>
    <xf numFmtId="10" fontId="33" fillId="3" borderId="7" xfId="20" applyNumberFormat="1" applyFont="1" applyFill="1" applyBorder="1" applyAlignment="1" applyProtection="1">
      <alignment vertical="center"/>
    </xf>
    <xf numFmtId="10" fontId="11" fillId="3" borderId="10" xfId="20" applyNumberFormat="1" applyFont="1" applyFill="1" applyBorder="1" applyAlignment="1" applyProtection="1">
      <alignment horizontal="center"/>
    </xf>
    <xf numFmtId="4" fontId="33" fillId="3" borderId="66" xfId="8" applyNumberFormat="1" applyFont="1" applyFill="1" applyBorder="1" applyAlignment="1">
      <alignment horizontal="center"/>
    </xf>
    <xf numFmtId="10" fontId="11" fillId="3" borderId="22" xfId="20" applyNumberFormat="1" applyFont="1" applyFill="1" applyBorder="1" applyAlignment="1" applyProtection="1">
      <alignment horizontal="center"/>
    </xf>
    <xf numFmtId="4" fontId="33" fillId="3" borderId="68" xfId="8" applyNumberFormat="1" applyFont="1" applyFill="1" applyBorder="1" applyAlignment="1">
      <alignment horizontal="center"/>
    </xf>
    <xf numFmtId="4" fontId="33" fillId="3" borderId="10" xfId="8" applyNumberFormat="1" applyFont="1" applyFill="1" applyBorder="1" applyAlignment="1">
      <alignment horizontal="center"/>
    </xf>
    <xf numFmtId="170" fontId="33" fillId="3" borderId="13" xfId="20" quotePrefix="1" applyNumberFormat="1" applyFont="1" applyFill="1" applyBorder="1" applyAlignment="1" applyProtection="1"/>
    <xf numFmtId="0" fontId="33" fillId="3" borderId="29" xfId="8" applyFont="1" applyFill="1" applyBorder="1" applyAlignment="1">
      <alignment horizontal="center" vertical="center"/>
    </xf>
    <xf numFmtId="10" fontId="33" fillId="3" borderId="30" xfId="20" applyNumberFormat="1" applyFont="1" applyFill="1" applyBorder="1" applyAlignment="1" applyProtection="1">
      <alignment vertical="center"/>
    </xf>
    <xf numFmtId="10" fontId="11" fillId="3" borderId="11" xfId="20" applyNumberFormat="1" applyFont="1" applyFill="1" applyBorder="1" applyAlignment="1" applyProtection="1">
      <alignment horizontal="center"/>
    </xf>
    <xf numFmtId="4" fontId="33" fillId="3" borderId="67" xfId="8" applyNumberFormat="1" applyFont="1" applyFill="1" applyBorder="1" applyAlignment="1">
      <alignment horizontal="center"/>
    </xf>
    <xf numFmtId="10" fontId="11" fillId="3" borderId="29" xfId="20" applyNumberFormat="1" applyFont="1" applyFill="1" applyBorder="1" applyAlignment="1" applyProtection="1">
      <alignment horizontal="center"/>
    </xf>
    <xf numFmtId="4" fontId="33" fillId="3" borderId="14" xfId="8" applyNumberFormat="1" applyFont="1" applyFill="1" applyBorder="1" applyAlignment="1">
      <alignment horizontal="center"/>
    </xf>
    <xf numFmtId="4" fontId="33" fillId="3" borderId="11" xfId="8" applyNumberFormat="1" applyFont="1" applyFill="1" applyBorder="1" applyAlignment="1">
      <alignment horizontal="center"/>
    </xf>
    <xf numFmtId="10" fontId="11" fillId="3" borderId="8" xfId="20" applyNumberFormat="1" applyFont="1" applyFill="1" applyBorder="1" applyAlignment="1" applyProtection="1">
      <alignment horizontal="center"/>
    </xf>
    <xf numFmtId="4" fontId="33" fillId="3" borderId="8" xfId="8" applyNumberFormat="1" applyFont="1" applyFill="1" applyBorder="1" applyAlignment="1">
      <alignment horizontal="center"/>
    </xf>
    <xf numFmtId="170" fontId="33" fillId="3" borderId="9" xfId="20" applyNumberFormat="1" applyFont="1" applyFill="1" applyBorder="1" applyAlignment="1" applyProtection="1"/>
    <xf numFmtId="0" fontId="11" fillId="3" borderId="10" xfId="8" applyFont="1" applyFill="1" applyBorder="1" applyAlignment="1">
      <alignment horizontal="center" vertical="center"/>
    </xf>
    <xf numFmtId="10" fontId="11" fillId="3" borderId="12" xfId="20" applyNumberFormat="1" applyFont="1" applyFill="1" applyBorder="1" applyAlignment="1" applyProtection="1">
      <alignment horizontal="center"/>
    </xf>
    <xf numFmtId="170" fontId="33" fillId="3" borderId="17" xfId="20" applyNumberFormat="1" applyFont="1" applyFill="1" applyBorder="1" applyAlignment="1" applyProtection="1"/>
    <xf numFmtId="10" fontId="18" fillId="3" borderId="12" xfId="20" applyNumberFormat="1" applyFont="1" applyFill="1" applyBorder="1" applyAlignment="1" applyProtection="1">
      <alignment horizontal="center"/>
    </xf>
    <xf numFmtId="170" fontId="35" fillId="3" borderId="15" xfId="20" applyNumberFormat="1" applyFont="1" applyFill="1" applyBorder="1" applyAlignment="1" applyProtection="1"/>
    <xf numFmtId="10" fontId="18" fillId="3" borderId="14" xfId="8" applyNumberFormat="1" applyFont="1" applyFill="1" applyBorder="1" applyAlignment="1">
      <alignment horizontal="center"/>
    </xf>
    <xf numFmtId="10" fontId="18" fillId="3" borderId="11" xfId="8" applyNumberFormat="1" applyFont="1" applyFill="1" applyBorder="1" applyAlignment="1">
      <alignment horizontal="center"/>
    </xf>
    <xf numFmtId="10" fontId="18" fillId="3" borderId="15" xfId="8" applyNumberFormat="1" applyFont="1" applyFill="1" applyBorder="1" applyAlignment="1">
      <alignment horizontal="center" vertical="center"/>
    </xf>
    <xf numFmtId="4" fontId="18" fillId="3" borderId="17" xfId="8" applyNumberFormat="1" applyFont="1" applyFill="1" applyBorder="1" applyAlignment="1">
      <alignment horizontal="center"/>
    </xf>
    <xf numFmtId="10" fontId="18" fillId="3" borderId="16" xfId="8" applyNumberFormat="1" applyFont="1" applyFill="1" applyBorder="1" applyAlignment="1">
      <alignment horizontal="center"/>
    </xf>
    <xf numFmtId="4" fontId="18" fillId="3" borderId="12" xfId="8" applyNumberFormat="1" applyFont="1" applyFill="1" applyBorder="1" applyAlignment="1">
      <alignment horizontal="center"/>
    </xf>
    <xf numFmtId="0" fontId="18" fillId="3" borderId="14" xfId="8" applyFont="1" applyFill="1" applyBorder="1" applyAlignment="1">
      <alignment horizontal="center"/>
    </xf>
    <xf numFmtId="4" fontId="33" fillId="5" borderId="12" xfId="8" applyNumberFormat="1" applyFont="1" applyFill="1" applyBorder="1" applyAlignment="1">
      <alignment horizontal="center"/>
    </xf>
    <xf numFmtId="4" fontId="33" fillId="5" borderId="8" xfId="8" applyNumberFormat="1" applyFont="1" applyFill="1" applyBorder="1" applyAlignment="1">
      <alignment horizontal="center"/>
    </xf>
    <xf numFmtId="0" fontId="11" fillId="5" borderId="31" xfId="8" applyFont="1" applyFill="1" applyBorder="1" applyAlignment="1">
      <alignment horizontal="center" vertical="center"/>
    </xf>
    <xf numFmtId="0" fontId="11" fillId="3" borderId="71" xfId="8" applyFont="1" applyFill="1" applyBorder="1" applyAlignment="1">
      <alignment horizontal="center" vertical="center"/>
    </xf>
    <xf numFmtId="4" fontId="33" fillId="3" borderId="65" xfId="8" applyNumberFormat="1" applyFont="1" applyFill="1" applyBorder="1" applyAlignment="1">
      <alignment horizontal="center"/>
    </xf>
    <xf numFmtId="9" fontId="11" fillId="3" borderId="22" xfId="63" applyFont="1" applyFill="1" applyBorder="1" applyAlignment="1">
      <alignment horizontal="center" vertical="center"/>
    </xf>
    <xf numFmtId="9" fontId="11" fillId="3" borderId="7" xfId="63" applyFont="1" applyFill="1" applyBorder="1" applyAlignment="1">
      <alignment horizontal="center" vertical="center"/>
    </xf>
    <xf numFmtId="9" fontId="11" fillId="3" borderId="8" xfId="63" applyFont="1" applyFill="1" applyBorder="1" applyAlignment="1">
      <alignment horizontal="center" vertical="center"/>
    </xf>
    <xf numFmtId="9" fontId="11" fillId="3" borderId="9" xfId="63" applyFont="1" applyFill="1" applyBorder="1" applyAlignment="1">
      <alignment horizontal="center" vertical="center"/>
    </xf>
    <xf numFmtId="0" fontId="44" fillId="0" borderId="0" xfId="0" applyNumberFormat="1" applyFont="1" applyFill="1" applyBorder="1" applyAlignment="1">
      <alignment vertical="center" wrapText="1"/>
    </xf>
    <xf numFmtId="0" fontId="68" fillId="0" borderId="0" xfId="66" applyFont="1"/>
    <xf numFmtId="2" fontId="68" fillId="0" borderId="0" xfId="66" applyNumberFormat="1" applyFont="1"/>
    <xf numFmtId="0" fontId="69" fillId="0" borderId="0" xfId="66" applyFont="1" applyFill="1" applyAlignment="1">
      <alignment vertical="center" wrapText="1"/>
    </xf>
    <xf numFmtId="0" fontId="70" fillId="0" borderId="0" xfId="66" applyFont="1" applyFill="1" applyAlignment="1">
      <alignment vertical="center" wrapText="1"/>
    </xf>
    <xf numFmtId="0" fontId="73" fillId="0" borderId="0" xfId="67" applyFont="1" applyAlignment="1">
      <alignment vertical="center"/>
    </xf>
    <xf numFmtId="0" fontId="74" fillId="0" borderId="0" xfId="67" applyFont="1" applyAlignment="1">
      <alignment horizontal="left" vertical="center"/>
    </xf>
    <xf numFmtId="0" fontId="75" fillId="0" borderId="0" xfId="66" applyFont="1" applyAlignment="1">
      <alignment horizontal="center" vertical="center"/>
    </xf>
    <xf numFmtId="0" fontId="77" fillId="0" borderId="0" xfId="67" applyFont="1" applyAlignment="1">
      <alignment vertical="center"/>
    </xf>
    <xf numFmtId="0" fontId="78" fillId="0" borderId="0" xfId="66" applyFont="1" applyAlignment="1">
      <alignment horizontal="center" vertical="center"/>
    </xf>
    <xf numFmtId="0" fontId="77" fillId="0" borderId="0" xfId="67" applyFont="1" applyAlignment="1">
      <alignment horizontal="left" vertical="center"/>
    </xf>
    <xf numFmtId="0" fontId="68" fillId="0" borderId="0" xfId="66" applyFont="1" applyBorder="1"/>
    <xf numFmtId="0" fontId="77" fillId="0" borderId="0" xfId="67" applyFont="1" applyAlignment="1">
      <alignment horizontal="center" vertical="center"/>
    </xf>
    <xf numFmtId="0" fontId="84" fillId="4" borderId="0" xfId="66" applyFont="1" applyFill="1"/>
    <xf numFmtId="0" fontId="34" fillId="0" borderId="0" xfId="66" applyFont="1" applyAlignment="1">
      <alignment vertical="center" wrapText="1"/>
    </xf>
    <xf numFmtId="0" fontId="34" fillId="9" borderId="0" xfId="66" applyFont="1" applyFill="1" applyAlignment="1">
      <alignment vertical="center" wrapText="1"/>
    </xf>
    <xf numFmtId="0" fontId="80" fillId="0" borderId="0" xfId="66" applyFont="1" applyBorder="1" applyAlignment="1">
      <alignment vertical="center"/>
    </xf>
    <xf numFmtId="0" fontId="71" fillId="0" borderId="0" xfId="67" applyFont="1" applyAlignment="1">
      <alignment horizontal="left" vertical="center" wrapText="1"/>
    </xf>
    <xf numFmtId="166" fontId="89" fillId="0" borderId="0" xfId="0" applyFont="1" applyFill="1" applyAlignment="1">
      <alignment vertical="center"/>
    </xf>
    <xf numFmtId="166" fontId="43" fillId="0" borderId="0" xfId="0" applyFont="1" applyFill="1" applyAlignment="1">
      <alignment horizontal="center" vertical="center"/>
    </xf>
    <xf numFmtId="166" fontId="43" fillId="0" borderId="0" xfId="0" applyFont="1" applyFill="1" applyAlignment="1">
      <alignment vertical="center"/>
    </xf>
    <xf numFmtId="166" fontId="40" fillId="0" borderId="0" xfId="0" applyFont="1" applyFill="1" applyAlignment="1">
      <alignment vertical="center"/>
    </xf>
    <xf numFmtId="166" fontId="89" fillId="0" borderId="0" xfId="0" applyFont="1" applyFill="1" applyAlignment="1">
      <alignment horizontal="center"/>
    </xf>
    <xf numFmtId="4" fontId="76" fillId="0" borderId="0" xfId="67" applyNumberFormat="1" applyFont="1" applyAlignment="1">
      <alignment horizontal="center"/>
    </xf>
    <xf numFmtId="4" fontId="72" fillId="0" borderId="0" xfId="66" applyNumberFormat="1" applyFont="1" applyFill="1" applyAlignment="1">
      <alignment horizontal="center" wrapText="1"/>
    </xf>
    <xf numFmtId="4" fontId="69" fillId="0" borderId="0" xfId="66" applyNumberFormat="1" applyFont="1" applyFill="1" applyAlignment="1">
      <alignment horizontal="center" wrapText="1"/>
    </xf>
    <xf numFmtId="4" fontId="68" fillId="0" borderId="0" xfId="66" applyNumberFormat="1" applyFont="1" applyAlignment="1">
      <alignment horizontal="center"/>
    </xf>
    <xf numFmtId="0" fontId="74" fillId="0" borderId="0" xfId="67" applyFont="1" applyAlignment="1">
      <alignment horizontal="center" vertical="center"/>
    </xf>
    <xf numFmtId="0" fontId="70" fillId="0" borderId="0" xfId="66" applyFont="1" applyFill="1" applyAlignment="1">
      <alignment horizontal="center" vertical="center" wrapText="1"/>
    </xf>
    <xf numFmtId="0" fontId="68" fillId="0" borderId="0" xfId="66" applyFont="1" applyAlignment="1">
      <alignment horizontal="center"/>
    </xf>
    <xf numFmtId="166" fontId="89" fillId="0" borderId="0" xfId="0" applyFont="1" applyFill="1" applyAlignment="1">
      <alignment horizontal="left" vertical="center"/>
    </xf>
    <xf numFmtId="166" fontId="90" fillId="0" borderId="0" xfId="0" applyFont="1" applyFill="1" applyAlignment="1">
      <alignment horizontal="left" vertical="center"/>
    </xf>
    <xf numFmtId="166" fontId="90" fillId="0" borderId="0" xfId="0" applyFont="1" applyFill="1" applyAlignment="1">
      <alignment horizontal="center" vertical="center"/>
    </xf>
    <xf numFmtId="10" fontId="90" fillId="2" borderId="0" xfId="6" applyNumberFormat="1" applyFont="1" applyFill="1" applyBorder="1" applyAlignment="1">
      <alignment horizontal="center"/>
    </xf>
    <xf numFmtId="166" fontId="91" fillId="0" borderId="0" xfId="0" applyFont="1" applyFill="1" applyAlignment="1">
      <alignment vertical="center"/>
    </xf>
    <xf numFmtId="166" fontId="90" fillId="3" borderId="0" xfId="0" applyFont="1" applyFill="1" applyAlignment="1">
      <alignment horizontal="left" vertical="center"/>
    </xf>
    <xf numFmtId="166" fontId="90" fillId="3" borderId="0" xfId="0" applyFont="1" applyFill="1" applyBorder="1" applyAlignment="1">
      <alignment horizontal="left" vertical="center" wrapText="1"/>
    </xf>
    <xf numFmtId="166" fontId="90" fillId="0" borderId="1" xfId="0" applyFont="1" applyFill="1" applyBorder="1" applyAlignment="1">
      <alignment horizontal="center" vertical="center"/>
    </xf>
    <xf numFmtId="49" fontId="90" fillId="0" borderId="2" xfId="0" applyNumberFormat="1" applyFont="1" applyFill="1" applyBorder="1" applyAlignment="1">
      <alignment horizontal="center" wrapText="1"/>
    </xf>
    <xf numFmtId="166" fontId="90" fillId="3" borderId="3" xfId="0" applyFont="1" applyFill="1" applyBorder="1" applyAlignment="1">
      <alignment horizontal="center" vertical="center"/>
    </xf>
    <xf numFmtId="10" fontId="90" fillId="3" borderId="4" xfId="0" applyNumberFormat="1" applyFont="1" applyFill="1" applyBorder="1" applyAlignment="1">
      <alignment horizontal="center" wrapText="1"/>
    </xf>
    <xf numFmtId="166" fontId="64" fillId="0" borderId="0" xfId="0" applyFont="1" applyFill="1" applyAlignment="1">
      <alignment horizontal="center" vertical="center"/>
    </xf>
    <xf numFmtId="166" fontId="90" fillId="0" borderId="0" xfId="0" applyFont="1" applyFill="1" applyBorder="1" applyAlignment="1">
      <alignment horizontal="center"/>
    </xf>
    <xf numFmtId="0" fontId="19" fillId="4" borderId="22" xfId="0" applyNumberFormat="1" applyFont="1" applyFill="1" applyBorder="1" applyAlignment="1">
      <alignment horizontal="center" vertical="center"/>
    </xf>
    <xf numFmtId="41" fontId="19" fillId="4" borderId="22" xfId="19" applyFont="1" applyFill="1" applyBorder="1" applyAlignment="1">
      <alignment horizontal="left" vertical="center"/>
    </xf>
    <xf numFmtId="4" fontId="19" fillId="4" borderId="22" xfId="18" applyNumberFormat="1" applyFont="1" applyFill="1" applyBorder="1" applyAlignment="1">
      <alignment horizontal="center" vertical="center"/>
    </xf>
    <xf numFmtId="4" fontId="19" fillId="4" borderId="22" xfId="18" applyNumberFormat="1" applyFont="1" applyFill="1" applyBorder="1" applyAlignment="1">
      <alignment horizontal="center" vertical="center" wrapText="1"/>
    </xf>
    <xf numFmtId="44" fontId="68" fillId="0" borderId="0" xfId="66" applyNumberFormat="1" applyFont="1" applyBorder="1"/>
    <xf numFmtId="4" fontId="68" fillId="0" borderId="0" xfId="66" applyNumberFormat="1" applyFont="1" applyBorder="1"/>
    <xf numFmtId="173" fontId="17" fillId="0" borderId="0" xfId="68" applyFont="1" applyFill="1" applyBorder="1" applyAlignment="1">
      <alignment vertical="center"/>
    </xf>
    <xf numFmtId="173" fontId="17" fillId="0" borderId="0" xfId="68" applyFont="1" applyFill="1" applyBorder="1" applyAlignment="1">
      <alignment horizontal="left" vertical="center"/>
    </xf>
    <xf numFmtId="0" fontId="17" fillId="0" borderId="0" xfId="69" applyFont="1" applyFill="1" applyBorder="1" applyAlignment="1">
      <alignment horizontal="center" vertical="center" wrapText="1"/>
    </xf>
    <xf numFmtId="173" fontId="17" fillId="0" borderId="0" xfId="68" applyFont="1" applyFill="1" applyBorder="1" applyAlignment="1">
      <alignment horizontal="center" vertical="center"/>
    </xf>
    <xf numFmtId="173" fontId="71" fillId="0" borderId="0" xfId="68" applyFont="1" applyFill="1" applyBorder="1" applyAlignment="1">
      <alignment horizontal="center" vertical="center"/>
    </xf>
    <xf numFmtId="0" fontId="68" fillId="0" borderId="0" xfId="66" applyFont="1" applyFill="1" applyBorder="1" applyAlignment="1">
      <alignment horizontal="center"/>
    </xf>
    <xf numFmtId="0" fontId="68" fillId="0" borderId="0" xfId="66" applyFont="1" applyFill="1" applyBorder="1"/>
    <xf numFmtId="4" fontId="68" fillId="0" borderId="0" xfId="66" applyNumberFormat="1" applyFont="1" applyFill="1" applyBorder="1" applyAlignment="1">
      <alignment horizontal="center"/>
    </xf>
    <xf numFmtId="0" fontId="85" fillId="13" borderId="0" xfId="66" applyFont="1" applyFill="1" applyBorder="1" applyAlignment="1">
      <alignment horizontal="center" vertical="center" wrapText="1"/>
    </xf>
    <xf numFmtId="4" fontId="85" fillId="13" borderId="0" xfId="66" applyNumberFormat="1" applyFont="1" applyFill="1" applyBorder="1" applyAlignment="1">
      <alignment horizontal="center" wrapText="1"/>
    </xf>
    <xf numFmtId="0" fontId="82" fillId="4" borderId="0" xfId="66" applyFont="1" applyFill="1" applyBorder="1" applyAlignment="1">
      <alignment horizontal="center" wrapText="1"/>
    </xf>
    <xf numFmtId="0" fontId="82" fillId="4" borderId="0" xfId="66" applyFont="1" applyFill="1" applyBorder="1" applyAlignment="1">
      <alignment wrapText="1"/>
    </xf>
    <xf numFmtId="10" fontId="82" fillId="4" borderId="0" xfId="70" applyNumberFormat="1" applyFont="1" applyFill="1" applyBorder="1" applyAlignment="1">
      <alignment horizontal="center" vertical="center" wrapText="1"/>
    </xf>
    <xf numFmtId="4" fontId="82" fillId="4" borderId="0" xfId="66" applyNumberFormat="1" applyFont="1" applyFill="1" applyBorder="1" applyAlignment="1">
      <alignment horizontal="center" wrapText="1"/>
    </xf>
    <xf numFmtId="0" fontId="83" fillId="0" borderId="0" xfId="66" applyFont="1" applyFill="1" applyBorder="1" applyAlignment="1">
      <alignment horizontal="center" wrapText="1"/>
    </xf>
    <xf numFmtId="0" fontId="83" fillId="0" borderId="0" xfId="66" applyFont="1" applyFill="1" applyBorder="1" applyAlignment="1">
      <alignment wrapText="1"/>
    </xf>
    <xf numFmtId="10" fontId="82" fillId="0" borderId="0" xfId="70" applyNumberFormat="1" applyFont="1" applyFill="1" applyBorder="1" applyAlignment="1">
      <alignment horizontal="center" vertical="center" wrapText="1"/>
    </xf>
    <xf numFmtId="4" fontId="83" fillId="0" borderId="0" xfId="66" applyNumberFormat="1" applyFont="1" applyFill="1" applyBorder="1" applyAlignment="1">
      <alignment horizontal="center" wrapText="1"/>
    </xf>
    <xf numFmtId="41" fontId="83" fillId="0" borderId="0" xfId="66" applyNumberFormat="1" applyFont="1" applyFill="1" applyBorder="1" applyAlignment="1">
      <alignment wrapText="1"/>
    </xf>
    <xf numFmtId="0" fontId="81" fillId="13" borderId="0" xfId="67" applyFont="1" applyFill="1" applyBorder="1" applyAlignment="1">
      <alignment horizontal="center" vertical="center" wrapText="1"/>
    </xf>
    <xf numFmtId="175" fontId="82" fillId="4" borderId="0" xfId="70" applyNumberFormat="1" applyFont="1" applyFill="1" applyBorder="1" applyAlignment="1">
      <alignment horizontal="center" vertical="center" wrapText="1"/>
    </xf>
    <xf numFmtId="174" fontId="71" fillId="0" borderId="0" xfId="67" applyNumberFormat="1" applyFont="1" applyBorder="1" applyAlignment="1">
      <alignment horizontal="center" wrapText="1"/>
    </xf>
    <xf numFmtId="4" fontId="76" fillId="0" borderId="0" xfId="67" applyNumberFormat="1" applyFont="1" applyBorder="1" applyAlignment="1">
      <alignment horizontal="center"/>
    </xf>
    <xf numFmtId="173" fontId="17" fillId="0" borderId="0" xfId="68" applyFont="1" applyFill="1" applyBorder="1" applyAlignment="1">
      <alignment horizontal="center"/>
    </xf>
    <xf numFmtId="0" fontId="41" fillId="0" borderId="0" xfId="0" applyNumberFormat="1" applyFont="1" applyFill="1" applyAlignment="1">
      <alignment vertical="center"/>
    </xf>
    <xf numFmtId="4" fontId="40" fillId="0" borderId="0" xfId="13" applyNumberFormat="1" applyFont="1" applyFill="1" applyBorder="1" applyAlignment="1">
      <alignment vertical="center" wrapText="1"/>
    </xf>
    <xf numFmtId="0" fontId="10" fillId="0" borderId="0" xfId="0" applyNumberFormat="1" applyFont="1" applyFill="1" applyBorder="1" applyAlignment="1">
      <alignment vertical="center"/>
    </xf>
    <xf numFmtId="0" fontId="40" fillId="0" borderId="0" xfId="0" applyNumberFormat="1" applyFont="1" applyFill="1" applyBorder="1" applyAlignment="1">
      <alignment vertical="center"/>
    </xf>
    <xf numFmtId="4" fontId="41" fillId="0" borderId="25" xfId="18" applyNumberFormat="1" applyFont="1" applyFill="1" applyBorder="1" applyAlignment="1">
      <alignment horizontal="center" vertical="center" wrapText="1"/>
    </xf>
    <xf numFmtId="4" fontId="40" fillId="0" borderId="73" xfId="13" applyNumberFormat="1" applyFont="1" applyFill="1" applyBorder="1" applyAlignment="1">
      <alignment vertical="center" wrapText="1"/>
    </xf>
    <xf numFmtId="4" fontId="41" fillId="0" borderId="0" xfId="18" applyNumberFormat="1" applyFont="1" applyFill="1" applyBorder="1" applyAlignment="1">
      <alignment horizontal="center" vertical="center" wrapText="1"/>
    </xf>
    <xf numFmtId="4" fontId="40" fillId="0" borderId="63" xfId="13" applyNumberFormat="1" applyFont="1" applyFill="1" applyBorder="1" applyAlignment="1">
      <alignment vertical="center" wrapText="1"/>
    </xf>
    <xf numFmtId="4" fontId="41" fillId="0" borderId="63" xfId="18" applyNumberFormat="1" applyFont="1" applyFill="1" applyBorder="1" applyAlignment="1">
      <alignment horizontal="center" vertical="center" wrapText="1"/>
    </xf>
    <xf numFmtId="0" fontId="15" fillId="0" borderId="0" xfId="0" applyNumberFormat="1" applyFont="1" applyFill="1" applyBorder="1" applyAlignment="1">
      <alignment horizontal="center" vertical="center"/>
    </xf>
    <xf numFmtId="4" fontId="41" fillId="0" borderId="25" xfId="23" applyNumberFormat="1" applyFont="1" applyFill="1" applyBorder="1" applyAlignment="1">
      <alignment horizontal="center" vertical="center" wrapText="1"/>
    </xf>
    <xf numFmtId="40" fontId="41" fillId="0" borderId="0" xfId="18" applyFont="1" applyBorder="1" applyAlignment="1">
      <alignment horizontal="center" vertical="center"/>
    </xf>
    <xf numFmtId="40" fontId="41" fillId="0" borderId="0" xfId="18" applyFont="1" applyFill="1" applyBorder="1" applyAlignment="1">
      <alignment vertical="center"/>
    </xf>
    <xf numFmtId="166" fontId="10" fillId="0" borderId="0" xfId="0" applyFont="1" applyFill="1" applyAlignment="1">
      <alignment horizontal="center" vertical="center"/>
    </xf>
    <xf numFmtId="2" fontId="45" fillId="0" borderId="0" xfId="0" applyNumberFormat="1" applyFont="1" applyFill="1" applyBorder="1" applyAlignment="1">
      <alignment horizontal="center" vertical="center" wrapText="1"/>
    </xf>
    <xf numFmtId="0" fontId="40" fillId="0" borderId="0" xfId="0" applyNumberFormat="1" applyFont="1" applyFill="1" applyBorder="1" applyAlignment="1">
      <alignment horizontal="center" vertical="center"/>
    </xf>
    <xf numFmtId="0" fontId="41" fillId="0" borderId="0" xfId="0" applyNumberFormat="1" applyFont="1" applyFill="1" applyBorder="1" applyAlignment="1">
      <alignment horizontal="center" vertical="center"/>
    </xf>
    <xf numFmtId="0" fontId="10" fillId="0" borderId="0" xfId="0" applyNumberFormat="1" applyFont="1" applyFill="1" applyBorder="1" applyAlignment="1">
      <alignment horizontal="center" vertical="center"/>
    </xf>
    <xf numFmtId="0" fontId="10" fillId="0" borderId="0" xfId="0" applyNumberFormat="1" applyFont="1" applyFill="1" applyAlignment="1">
      <alignment horizontal="center" vertical="center"/>
    </xf>
    <xf numFmtId="0" fontId="88" fillId="7" borderId="74" xfId="0" applyNumberFormat="1" applyFont="1" applyFill="1" applyBorder="1" applyAlignment="1">
      <alignment horizontal="center" vertical="center"/>
    </xf>
    <xf numFmtId="9" fontId="88" fillId="7" borderId="74" xfId="0" applyNumberFormat="1" applyFont="1" applyFill="1" applyBorder="1" applyAlignment="1">
      <alignment horizontal="center" vertical="center"/>
    </xf>
    <xf numFmtId="0" fontId="45" fillId="0" borderId="0" xfId="0" applyNumberFormat="1" applyFont="1" applyFill="1" applyBorder="1" applyAlignment="1">
      <alignment vertical="center"/>
    </xf>
    <xf numFmtId="4" fontId="19" fillId="3" borderId="33" xfId="23" applyNumberFormat="1" applyFont="1" applyFill="1" applyBorder="1" applyAlignment="1">
      <alignment horizontal="right" vertical="center"/>
    </xf>
    <xf numFmtId="167" fontId="26" fillId="0" borderId="0" xfId="0" applyNumberFormat="1" applyFont="1" applyBorder="1" applyAlignment="1">
      <alignment horizontal="center" vertical="center"/>
    </xf>
    <xf numFmtId="166" fontId="14" fillId="0" borderId="0" xfId="0" applyFont="1" applyFill="1" applyAlignment="1">
      <alignment horizontal="center" vertical="center"/>
    </xf>
    <xf numFmtId="0" fontId="18" fillId="3" borderId="0" xfId="0" applyNumberFormat="1" applyFont="1" applyFill="1" applyAlignment="1">
      <alignment horizontal="center" vertical="center"/>
    </xf>
    <xf numFmtId="40" fontId="40" fillId="7" borderId="0" xfId="23" applyFont="1" applyFill="1" applyBorder="1" applyAlignment="1">
      <alignment vertical="center" wrapText="1"/>
    </xf>
    <xf numFmtId="4" fontId="19" fillId="3" borderId="33" xfId="23" applyNumberFormat="1" applyFont="1" applyFill="1" applyBorder="1" applyAlignment="1">
      <alignment vertical="center"/>
    </xf>
    <xf numFmtId="4" fontId="19" fillId="3" borderId="40" xfId="23" applyNumberFormat="1" applyFont="1" applyFill="1" applyBorder="1" applyAlignment="1">
      <alignment vertical="center"/>
    </xf>
    <xf numFmtId="4" fontId="19" fillId="3" borderId="32" xfId="23" applyNumberFormat="1" applyFont="1" applyFill="1" applyBorder="1" applyAlignment="1">
      <alignment vertical="center"/>
    </xf>
    <xf numFmtId="2" fontId="19" fillId="5" borderId="33" xfId="0" applyNumberFormat="1" applyFont="1" applyFill="1" applyBorder="1" applyAlignment="1">
      <alignment vertical="center" wrapText="1"/>
    </xf>
    <xf numFmtId="2" fontId="19" fillId="5" borderId="40" xfId="0" applyNumberFormat="1" applyFont="1" applyFill="1" applyBorder="1" applyAlignment="1">
      <alignment vertical="center" wrapText="1"/>
    </xf>
    <xf numFmtId="2" fontId="19" fillId="5" borderId="32" xfId="0" applyNumberFormat="1" applyFont="1" applyFill="1" applyBorder="1" applyAlignment="1">
      <alignment vertical="center" wrapText="1"/>
    </xf>
    <xf numFmtId="166" fontId="19" fillId="0" borderId="0" xfId="0" applyFont="1" applyFill="1" applyBorder="1" applyAlignment="1">
      <alignment horizontal="center" vertical="center"/>
    </xf>
    <xf numFmtId="166" fontId="19" fillId="0" borderId="22" xfId="0" applyFont="1" applyFill="1" applyBorder="1" applyAlignment="1">
      <alignment horizontal="center" vertical="center"/>
    </xf>
    <xf numFmtId="4" fontId="41" fillId="0" borderId="0" xfId="18" applyNumberFormat="1" applyFont="1" applyFill="1" applyAlignment="1">
      <alignment horizontal="left" vertical="center"/>
    </xf>
    <xf numFmtId="1" fontId="41" fillId="3" borderId="22" xfId="44" applyNumberFormat="1" applyFont="1" applyFill="1" applyBorder="1" applyAlignment="1">
      <alignment horizontal="center" vertical="center"/>
    </xf>
    <xf numFmtId="4" fontId="41" fillId="0" borderId="22" xfId="0" applyNumberFormat="1" applyFont="1" applyFill="1" applyBorder="1" applyAlignment="1">
      <alignment horizontal="center" vertical="center" wrapText="1"/>
    </xf>
    <xf numFmtId="41" fontId="41" fillId="0" borderId="22" xfId="33" applyFont="1" applyFill="1" applyBorder="1" applyAlignment="1">
      <alignment horizontal="left" vertical="center" wrapText="1"/>
    </xf>
    <xf numFmtId="4" fontId="41" fillId="3" borderId="22" xfId="13" applyNumberFormat="1" applyFont="1" applyFill="1" applyBorder="1" applyAlignment="1">
      <alignment horizontal="center" vertical="center" wrapText="1"/>
    </xf>
    <xf numFmtId="1" fontId="41" fillId="0" borderId="22" xfId="13" applyNumberFormat="1" applyFont="1" applyFill="1" applyBorder="1" applyAlignment="1">
      <alignment horizontal="center" vertical="center" wrapText="1"/>
    </xf>
    <xf numFmtId="2" fontId="41" fillId="0" borderId="22" xfId="0" applyNumberFormat="1" applyFont="1" applyFill="1" applyBorder="1" applyAlignment="1">
      <alignment horizontal="center" vertical="center" wrapText="1"/>
    </xf>
    <xf numFmtId="2" fontId="41" fillId="3" borderId="22" xfId="0" applyNumberFormat="1" applyFont="1" applyFill="1" applyBorder="1" applyAlignment="1">
      <alignment horizontal="center" vertical="center" wrapText="1"/>
    </xf>
    <xf numFmtId="0" fontId="41" fillId="3" borderId="22" xfId="13" applyNumberFormat="1" applyFont="1" applyFill="1" applyBorder="1" applyAlignment="1">
      <alignment horizontal="center" vertical="center" wrapText="1"/>
    </xf>
    <xf numFmtId="165" fontId="41" fillId="3" borderId="22" xfId="18" applyNumberFormat="1" applyFont="1" applyFill="1" applyBorder="1" applyAlignment="1" applyProtection="1">
      <alignment horizontal="left" vertical="center" wrapText="1"/>
    </xf>
    <xf numFmtId="4" fontId="41" fillId="3" borderId="22" xfId="23" applyNumberFormat="1" applyFont="1" applyFill="1" applyBorder="1" applyAlignment="1">
      <alignment horizontal="center" vertical="center" wrapText="1"/>
    </xf>
    <xf numFmtId="4" fontId="41" fillId="0" borderId="22" xfId="18" applyNumberFormat="1" applyFont="1" applyFill="1" applyBorder="1" applyAlignment="1">
      <alignment horizontal="center" vertical="center" wrapText="1"/>
    </xf>
    <xf numFmtId="4" fontId="41" fillId="3" borderId="22" xfId="0" applyNumberFormat="1" applyFont="1" applyFill="1" applyBorder="1" applyAlignment="1">
      <alignment horizontal="center" vertical="center" wrapText="1"/>
    </xf>
    <xf numFmtId="1" fontId="41" fillId="3" borderId="22" xfId="13" applyNumberFormat="1" applyFont="1" applyFill="1" applyBorder="1" applyAlignment="1">
      <alignment horizontal="center" vertical="center" wrapText="1"/>
    </xf>
    <xf numFmtId="4" fontId="41" fillId="3" borderId="22" xfId="18" applyNumberFormat="1" applyFont="1" applyFill="1" applyBorder="1" applyAlignment="1">
      <alignment horizontal="center" vertical="center" wrapText="1"/>
    </xf>
    <xf numFmtId="41" fontId="41" fillId="3" borderId="22" xfId="33" applyFont="1" applyFill="1" applyBorder="1" applyAlignment="1">
      <alignment horizontal="left" vertical="center" wrapText="1"/>
    </xf>
    <xf numFmtId="0" fontId="41" fillId="0" borderId="22" xfId="13" applyNumberFormat="1" applyFont="1" applyFill="1" applyBorder="1" applyAlignment="1">
      <alignment horizontal="center" vertical="center" wrapText="1"/>
    </xf>
    <xf numFmtId="4" fontId="41" fillId="0" borderId="22" xfId="13" applyNumberFormat="1" applyFont="1" applyFill="1" applyBorder="1" applyAlignment="1">
      <alignment horizontal="center" vertical="center" wrapText="1"/>
    </xf>
    <xf numFmtId="0" fontId="30" fillId="0" borderId="0" xfId="174" applyFont="1" applyBorder="1" applyAlignment="1">
      <alignment horizontal="right"/>
    </xf>
    <xf numFmtId="0" fontId="30" fillId="0" borderId="0" xfId="174" applyFont="1" applyFill="1" applyBorder="1" applyAlignment="1">
      <alignment horizontal="right"/>
    </xf>
    <xf numFmtId="0" fontId="30" fillId="0" borderId="0" xfId="174" applyFont="1" applyFill="1" applyBorder="1" applyAlignment="1">
      <alignment horizontal="center"/>
    </xf>
    <xf numFmtId="0" fontId="29" fillId="0" borderId="0" xfId="174" applyFont="1" applyFill="1" applyBorder="1" applyAlignment="1">
      <alignment horizontal="center"/>
    </xf>
    <xf numFmtId="0" fontId="29" fillId="0" borderId="0" xfId="174" applyFont="1" applyBorder="1" applyAlignment="1">
      <alignment horizontal="center"/>
    </xf>
    <xf numFmtId="44" fontId="30" fillId="0" borderId="20" xfId="175" applyFont="1" applyBorder="1"/>
    <xf numFmtId="0" fontId="30" fillId="0" borderId="21" xfId="174" applyFont="1" applyBorder="1" applyAlignment="1">
      <alignment horizontal="center"/>
    </xf>
    <xf numFmtId="41" fontId="40" fillId="3" borderId="74" xfId="33" applyFont="1" applyFill="1" applyBorder="1" applyAlignment="1">
      <alignment horizontal="left" vertical="center" wrapText="1"/>
    </xf>
    <xf numFmtId="0" fontId="40" fillId="3" borderId="0" xfId="13" applyNumberFormat="1" applyFont="1" applyFill="1" applyBorder="1" applyAlignment="1">
      <alignment vertical="center" wrapText="1"/>
    </xf>
    <xf numFmtId="0" fontId="40" fillId="7" borderId="0" xfId="13" applyNumberFormat="1" applyFont="1" applyFill="1" applyBorder="1" applyAlignment="1">
      <alignment vertical="center" wrapText="1"/>
    </xf>
    <xf numFmtId="40" fontId="40" fillId="7" borderId="0" xfId="23" applyFont="1" applyFill="1" applyBorder="1" applyAlignment="1">
      <alignment vertical="center" wrapText="1"/>
    </xf>
    <xf numFmtId="166" fontId="19" fillId="0" borderId="22" xfId="0" applyFont="1" applyFill="1" applyBorder="1" applyAlignment="1">
      <alignment horizontal="center" vertical="center" wrapText="1"/>
    </xf>
    <xf numFmtId="0" fontId="65" fillId="8" borderId="39" xfId="11" applyFont="1" applyFill="1" applyBorder="1" applyAlignment="1">
      <alignment horizontal="center" vertical="center" wrapText="1"/>
    </xf>
    <xf numFmtId="0" fontId="65" fillId="8" borderId="18" xfId="11" applyFont="1" applyFill="1" applyBorder="1" applyAlignment="1">
      <alignment horizontal="center" vertical="center"/>
    </xf>
    <xf numFmtId="0" fontId="65" fillId="8" borderId="18" xfId="11" applyFont="1" applyFill="1" applyBorder="1" applyAlignment="1">
      <alignment horizontal="center" vertical="center" wrapText="1"/>
    </xf>
    <xf numFmtId="166" fontId="11" fillId="0" borderId="22" xfId="0" applyFont="1" applyFill="1" applyBorder="1" applyAlignment="1">
      <alignment horizontal="center" vertical="center"/>
    </xf>
    <xf numFmtId="0" fontId="19" fillId="4" borderId="74" xfId="0" applyNumberFormat="1" applyFont="1" applyFill="1" applyBorder="1" applyAlignment="1">
      <alignment horizontal="center" vertical="center"/>
    </xf>
    <xf numFmtId="41" fontId="19" fillId="4" borderId="74" xfId="0" applyNumberFormat="1" applyFont="1" applyFill="1" applyBorder="1" applyAlignment="1">
      <alignment horizontal="center" vertical="center"/>
    </xf>
    <xf numFmtId="4" fontId="19" fillId="4" borderId="74" xfId="0" applyNumberFormat="1" applyFont="1" applyFill="1" applyBorder="1" applyAlignment="1">
      <alignment horizontal="center" vertical="center"/>
    </xf>
    <xf numFmtId="166" fontId="18" fillId="0" borderId="0" xfId="0" applyFont="1" applyFill="1" applyAlignment="1">
      <alignment horizontal="center" vertical="center"/>
    </xf>
    <xf numFmtId="49" fontId="90" fillId="0" borderId="2" xfId="0" applyNumberFormat="1" applyFont="1" applyFill="1" applyBorder="1" applyAlignment="1">
      <alignment horizontal="center" vertical="center" wrapText="1"/>
    </xf>
    <xf numFmtId="0" fontId="60" fillId="3" borderId="74" xfId="11" applyFont="1" applyFill="1" applyBorder="1" applyAlignment="1">
      <alignment horizontal="center" vertical="center"/>
    </xf>
    <xf numFmtId="2" fontId="29" fillId="3" borderId="74" xfId="11" applyNumberFormat="1" applyFont="1" applyFill="1" applyBorder="1" applyAlignment="1">
      <alignment horizontal="center" vertical="center"/>
    </xf>
    <xf numFmtId="0" fontId="29" fillId="9" borderId="38" xfId="11" applyFont="1" applyFill="1" applyBorder="1" applyAlignment="1">
      <alignment horizontal="center"/>
    </xf>
    <xf numFmtId="0" fontId="29" fillId="9" borderId="29" xfId="11" applyFont="1" applyFill="1" applyBorder="1" applyAlignment="1">
      <alignment horizontal="center" vertical="center"/>
    </xf>
    <xf numFmtId="0" fontId="94" fillId="9" borderId="29" xfId="0" applyNumberFormat="1" applyFont="1" applyFill="1" applyBorder="1"/>
    <xf numFmtId="0" fontId="41" fillId="3" borderId="0" xfId="0" applyNumberFormat="1" applyFont="1" applyFill="1" applyAlignment="1">
      <alignment horizontal="left" vertical="center" indent="1"/>
    </xf>
    <xf numFmtId="41" fontId="19" fillId="3" borderId="0" xfId="33" applyFont="1" applyFill="1" applyAlignment="1">
      <alignment horizontal="left" vertical="center"/>
    </xf>
    <xf numFmtId="0" fontId="41" fillId="3" borderId="0" xfId="0" applyNumberFormat="1" applyFont="1" applyFill="1" applyAlignment="1">
      <alignment horizontal="left" vertical="center" indent="5"/>
    </xf>
    <xf numFmtId="167" fontId="41" fillId="3" borderId="0" xfId="0" applyNumberFormat="1" applyFont="1" applyFill="1" applyBorder="1" applyAlignment="1">
      <alignment horizontal="center" vertical="center"/>
    </xf>
    <xf numFmtId="40" fontId="41" fillId="3" borderId="0" xfId="18" applyFont="1" applyFill="1" applyBorder="1" applyAlignment="1">
      <alignment horizontal="center" vertical="center"/>
    </xf>
    <xf numFmtId="40" fontId="40" fillId="0" borderId="0" xfId="23" applyFont="1" applyFill="1" applyBorder="1" applyAlignment="1">
      <alignment vertical="center" wrapText="1"/>
    </xf>
    <xf numFmtId="40" fontId="40" fillId="0" borderId="0" xfId="18" applyFont="1" applyFill="1" applyBorder="1" applyAlignment="1">
      <alignment vertical="center" wrapText="1"/>
    </xf>
    <xf numFmtId="0" fontId="46" fillId="5" borderId="18" xfId="11" applyFont="1" applyFill="1" applyBorder="1" applyAlignment="1">
      <alignment horizontal="center" vertical="center"/>
    </xf>
    <xf numFmtId="0" fontId="2" fillId="0" borderId="0" xfId="11" applyFont="1"/>
    <xf numFmtId="0" fontId="65" fillId="4" borderId="37" xfId="11" applyFont="1" applyFill="1" applyBorder="1" applyAlignment="1">
      <alignment horizontal="center" vertical="center"/>
    </xf>
    <xf numFmtId="171" fontId="66" fillId="3" borderId="38" xfId="11" applyNumberFormat="1" applyFont="1" applyFill="1" applyBorder="1" applyAlignment="1">
      <alignment horizontal="center" vertical="center" wrapText="1"/>
    </xf>
    <xf numFmtId="0" fontId="66" fillId="3" borderId="29" xfId="11" applyFont="1" applyFill="1" applyBorder="1" applyAlignment="1">
      <alignment horizontal="center" vertical="center" wrapText="1"/>
    </xf>
    <xf numFmtId="171" fontId="66" fillId="3" borderId="29" xfId="11" applyNumberFormat="1" applyFont="1" applyFill="1" applyBorder="1" applyAlignment="1">
      <alignment horizontal="left" vertical="center" wrapText="1"/>
    </xf>
    <xf numFmtId="171" fontId="66" fillId="3" borderId="29" xfId="11" applyNumberFormat="1" applyFont="1" applyFill="1" applyBorder="1" applyAlignment="1">
      <alignment horizontal="center" vertical="center" wrapText="1"/>
    </xf>
    <xf numFmtId="171" fontId="66" fillId="3" borderId="77" xfId="11" applyNumberFormat="1" applyFont="1" applyFill="1" applyBorder="1" applyAlignment="1">
      <alignment horizontal="center" vertical="center"/>
    </xf>
    <xf numFmtId="0" fontId="66" fillId="0" borderId="39" xfId="11" applyFont="1" applyBorder="1" applyAlignment="1">
      <alignment horizontal="center" vertical="center"/>
    </xf>
    <xf numFmtId="0" fontId="66" fillId="0" borderId="34" xfId="11" applyFont="1" applyBorder="1" applyAlignment="1">
      <alignment horizontal="center" vertical="center"/>
    </xf>
    <xf numFmtId="0" fontId="65" fillId="0" borderId="34" xfId="11" applyFont="1" applyBorder="1" applyAlignment="1">
      <alignment horizontal="center" vertical="center"/>
    </xf>
    <xf numFmtId="171" fontId="65" fillId="0" borderId="19" xfId="5" applyNumberFormat="1" applyFont="1" applyBorder="1" applyAlignment="1">
      <alignment vertical="center"/>
    </xf>
    <xf numFmtId="1" fontId="40" fillId="3" borderId="25" xfId="13" applyNumberFormat="1" applyFont="1" applyFill="1" applyBorder="1" applyAlignment="1">
      <alignment horizontal="center" vertical="center" wrapText="1"/>
    </xf>
    <xf numFmtId="4" fontId="83" fillId="0" borderId="0" xfId="66" applyNumberFormat="1" applyFont="1" applyFill="1" applyBorder="1" applyAlignment="1">
      <alignment wrapText="1"/>
    </xf>
    <xf numFmtId="41" fontId="41" fillId="3" borderId="0" xfId="33" applyFont="1" applyFill="1" applyAlignment="1">
      <alignment horizontal="left" vertical="center" indent="2"/>
    </xf>
    <xf numFmtId="4" fontId="33" fillId="0" borderId="8" xfId="8" applyNumberFormat="1" applyFont="1" applyFill="1" applyBorder="1" applyAlignment="1">
      <alignment horizontal="center"/>
    </xf>
    <xf numFmtId="9" fontId="11" fillId="0" borderId="8" xfId="63" applyFont="1" applyFill="1" applyBorder="1" applyAlignment="1">
      <alignment horizontal="center" vertical="center"/>
    </xf>
    <xf numFmtId="4" fontId="33" fillId="0" borderId="66" xfId="8" applyNumberFormat="1" applyFont="1" applyFill="1" applyBorder="1" applyAlignment="1">
      <alignment horizontal="center"/>
    </xf>
    <xf numFmtId="4" fontId="33" fillId="0" borderId="67" xfId="8" applyNumberFormat="1" applyFont="1" applyFill="1" applyBorder="1" applyAlignment="1">
      <alignment horizontal="center"/>
    </xf>
    <xf numFmtId="4" fontId="33" fillId="0" borderId="12" xfId="8" applyNumberFormat="1" applyFont="1" applyFill="1" applyBorder="1" applyAlignment="1">
      <alignment horizontal="center"/>
    </xf>
    <xf numFmtId="166" fontId="11" fillId="3" borderId="0" xfId="0" applyFont="1" applyFill="1" applyAlignment="1">
      <alignment vertical="center"/>
    </xf>
    <xf numFmtId="1" fontId="41" fillId="3" borderId="74" xfId="13" applyNumberFormat="1" applyFont="1" applyFill="1" applyBorder="1" applyAlignment="1">
      <alignment horizontal="center" vertical="center" wrapText="1"/>
    </xf>
    <xf numFmtId="4" fontId="41" fillId="0" borderId="74" xfId="18" applyNumberFormat="1" applyFont="1" applyFill="1" applyBorder="1" applyAlignment="1">
      <alignment horizontal="center" vertical="center" wrapText="1"/>
    </xf>
    <xf numFmtId="4" fontId="41" fillId="3" borderId="74" xfId="18" applyNumberFormat="1" applyFont="1" applyFill="1" applyBorder="1" applyAlignment="1">
      <alignment horizontal="center" vertical="center" wrapText="1"/>
    </xf>
    <xf numFmtId="0" fontId="40" fillId="3" borderId="0" xfId="13" applyNumberFormat="1" applyFont="1" applyFill="1" applyBorder="1" applyAlignment="1">
      <alignment vertical="center" wrapText="1"/>
    </xf>
    <xf numFmtId="0" fontId="40" fillId="7" borderId="0" xfId="13" applyNumberFormat="1" applyFont="1" applyFill="1" applyBorder="1" applyAlignment="1">
      <alignment vertical="center" wrapText="1"/>
    </xf>
    <xf numFmtId="0" fontId="41" fillId="0" borderId="0" xfId="13" applyNumberFormat="1" applyFont="1" applyFill="1" applyBorder="1" applyAlignment="1">
      <alignment vertical="center" wrapText="1"/>
    </xf>
    <xf numFmtId="4" fontId="41" fillId="0" borderId="73" xfId="18" applyNumberFormat="1" applyFont="1" applyFill="1" applyBorder="1" applyAlignment="1">
      <alignment horizontal="center" vertical="center" wrapText="1"/>
    </xf>
    <xf numFmtId="40" fontId="41" fillId="0" borderId="0" xfId="23" applyFont="1" applyFill="1" applyBorder="1" applyAlignment="1">
      <alignment vertical="center" wrapText="1"/>
    </xf>
    <xf numFmtId="0" fontId="57" fillId="0" borderId="0" xfId="13" applyNumberFormat="1" applyFont="1" applyFill="1" applyBorder="1" applyAlignment="1">
      <alignment vertical="center" wrapText="1"/>
    </xf>
    <xf numFmtId="40" fontId="40" fillId="7" borderId="0" xfId="23" applyFont="1" applyFill="1" applyBorder="1" applyAlignment="1">
      <alignment vertical="center" wrapText="1"/>
    </xf>
    <xf numFmtId="0" fontId="41" fillId="0" borderId="22" xfId="33" applyNumberFormat="1" applyFont="1" applyFill="1" applyBorder="1" applyAlignment="1">
      <alignment horizontal="left" vertical="center" wrapText="1"/>
    </xf>
    <xf numFmtId="40" fontId="40" fillId="3" borderId="0" xfId="23" applyFont="1" applyFill="1" applyBorder="1" applyAlignment="1">
      <alignment vertical="center" wrapText="1"/>
    </xf>
    <xf numFmtId="40" fontId="40" fillId="3" borderId="0" xfId="18" applyFont="1" applyFill="1" applyBorder="1" applyAlignment="1">
      <alignment vertical="center" wrapText="1"/>
    </xf>
    <xf numFmtId="4" fontId="41" fillId="3" borderId="22" xfId="23" applyNumberFormat="1" applyFont="1" applyFill="1" applyBorder="1" applyAlignment="1">
      <alignment horizontal="left" vertical="center" wrapText="1"/>
    </xf>
    <xf numFmtId="0" fontId="41" fillId="3" borderId="22" xfId="0" applyNumberFormat="1" applyFont="1" applyFill="1" applyBorder="1" applyAlignment="1">
      <alignment horizontal="left" vertical="center" wrapText="1"/>
    </xf>
    <xf numFmtId="4" fontId="19" fillId="0" borderId="79" xfId="13" applyNumberFormat="1" applyFont="1" applyFill="1" applyBorder="1" applyAlignment="1">
      <alignment vertical="center" wrapText="1"/>
    </xf>
    <xf numFmtId="4" fontId="19" fillId="0" borderId="78" xfId="13" applyNumberFormat="1" applyFont="1" applyFill="1" applyBorder="1" applyAlignment="1">
      <alignment vertical="center" wrapText="1"/>
    </xf>
    <xf numFmtId="4" fontId="19" fillId="0" borderId="80" xfId="13" applyNumberFormat="1" applyFont="1" applyFill="1" applyBorder="1" applyAlignment="1">
      <alignment vertical="center" wrapText="1"/>
    </xf>
    <xf numFmtId="41" fontId="19" fillId="5" borderId="22" xfId="33" applyFont="1" applyFill="1" applyBorder="1" applyAlignment="1" applyProtection="1">
      <alignment horizontal="left" vertical="center" wrapText="1"/>
    </xf>
    <xf numFmtId="2" fontId="43" fillId="0" borderId="1" xfId="0" applyNumberFormat="1" applyFont="1" applyFill="1" applyBorder="1" applyAlignment="1">
      <alignment horizontal="center" vertical="center" wrapText="1"/>
    </xf>
    <xf numFmtId="0" fontId="43" fillId="0" borderId="0" xfId="0" applyNumberFormat="1" applyFont="1" applyFill="1" applyBorder="1" applyAlignment="1">
      <alignment vertical="center"/>
    </xf>
    <xf numFmtId="0" fontId="43" fillId="3" borderId="0" xfId="0" applyNumberFormat="1" applyFont="1" applyFill="1" applyBorder="1" applyAlignment="1">
      <alignment vertical="center" wrapText="1"/>
    </xf>
    <xf numFmtId="41" fontId="40" fillId="3" borderId="22" xfId="33" applyFont="1" applyFill="1" applyBorder="1" applyAlignment="1">
      <alignment horizontal="left" vertical="center" wrapText="1"/>
    </xf>
    <xf numFmtId="0" fontId="60" fillId="3" borderId="22" xfId="11" applyFont="1" applyFill="1" applyBorder="1" applyAlignment="1">
      <alignment horizontal="center" vertical="center"/>
    </xf>
    <xf numFmtId="2" fontId="29" fillId="3" borderId="22" xfId="11" applyNumberFormat="1" applyFont="1" applyFill="1" applyBorder="1" applyAlignment="1">
      <alignment horizontal="center" vertical="center"/>
    </xf>
    <xf numFmtId="4" fontId="33" fillId="0" borderId="10" xfId="8" applyNumberFormat="1" applyFont="1" applyFill="1" applyBorder="1" applyAlignment="1">
      <alignment horizontal="center"/>
    </xf>
    <xf numFmtId="4" fontId="33" fillId="0" borderId="11" xfId="8" applyNumberFormat="1" applyFont="1" applyFill="1" applyBorder="1" applyAlignment="1">
      <alignment horizontal="center"/>
    </xf>
    <xf numFmtId="166" fontId="19" fillId="3" borderId="0" xfId="0" applyFont="1" applyFill="1" applyAlignment="1">
      <alignment horizontal="left" vertical="center" wrapText="1"/>
    </xf>
    <xf numFmtId="166" fontId="11" fillId="3" borderId="0" xfId="0" applyFont="1" applyFill="1" applyAlignment="1">
      <alignment horizontal="left" vertical="center"/>
    </xf>
    <xf numFmtId="166" fontId="11" fillId="0" borderId="22" xfId="0" applyFont="1" applyFill="1" applyBorder="1" applyAlignment="1">
      <alignment horizontal="center" vertical="center" wrapText="1"/>
    </xf>
    <xf numFmtId="0" fontId="95" fillId="0" borderId="0" xfId="8" applyFont="1"/>
    <xf numFmtId="0" fontId="58" fillId="0" borderId="0" xfId="8" applyFont="1"/>
    <xf numFmtId="167" fontId="11" fillId="3" borderId="0" xfId="0" applyNumberFormat="1" applyFont="1" applyFill="1" applyAlignment="1">
      <alignment horizontal="left" vertical="center" wrapText="1"/>
    </xf>
    <xf numFmtId="0" fontId="31" fillId="3" borderId="0" xfId="8" applyFill="1" applyBorder="1"/>
    <xf numFmtId="0" fontId="33" fillId="3" borderId="0" xfId="9" applyFont="1" applyFill="1" applyBorder="1"/>
    <xf numFmtId="166" fontId="96" fillId="0" borderId="0" xfId="0" applyFont="1" applyFill="1" applyAlignment="1">
      <alignment vertical="center"/>
    </xf>
    <xf numFmtId="41" fontId="19" fillId="0" borderId="0" xfId="19" applyFont="1" applyFill="1" applyBorder="1" applyAlignment="1">
      <alignment horizontal="left" vertical="center"/>
    </xf>
    <xf numFmtId="166" fontId="19" fillId="0" borderId="25" xfId="0" applyFont="1" applyFill="1" applyBorder="1" applyAlignment="1">
      <alignment horizontal="center" vertical="center" wrapText="1"/>
    </xf>
    <xf numFmtId="0" fontId="62" fillId="3" borderId="0" xfId="11" applyFont="1" applyFill="1" applyBorder="1" applyAlignment="1">
      <alignment horizontal="center"/>
    </xf>
    <xf numFmtId="166" fontId="63" fillId="3" borderId="0" xfId="0" applyFont="1" applyFill="1" applyBorder="1" applyAlignment="1"/>
    <xf numFmtId="0" fontId="37" fillId="3" borderId="0" xfId="11" applyFont="1" applyFill="1" applyBorder="1" applyAlignment="1">
      <alignment horizontal="center"/>
    </xf>
    <xf numFmtId="0" fontId="37" fillId="3" borderId="0" xfId="11" applyFont="1" applyFill="1" applyBorder="1"/>
    <xf numFmtId="0" fontId="38" fillId="3" borderId="0" xfId="11" applyFont="1" applyFill="1" applyBorder="1" applyAlignment="1">
      <alignment horizontal="center" vertical="center"/>
    </xf>
    <xf numFmtId="0" fontId="37" fillId="3" borderId="0" xfId="11" applyFont="1" applyFill="1"/>
    <xf numFmtId="0" fontId="19" fillId="5" borderId="81" xfId="0" applyNumberFormat="1" applyFont="1" applyFill="1" applyBorder="1" applyAlignment="1">
      <alignment horizontal="center" vertical="center"/>
    </xf>
    <xf numFmtId="0" fontId="19" fillId="5" borderId="81" xfId="0" applyNumberFormat="1" applyFont="1" applyFill="1" applyBorder="1" applyAlignment="1">
      <alignment horizontal="center" vertical="center" wrapText="1"/>
    </xf>
    <xf numFmtId="41" fontId="19" fillId="5" borderId="81" xfId="33" applyFont="1" applyFill="1" applyBorder="1" applyAlignment="1" applyProtection="1">
      <alignment horizontal="left" vertical="center" wrapText="1"/>
    </xf>
    <xf numFmtId="4" fontId="41" fillId="3" borderId="25" xfId="0" applyNumberFormat="1" applyFont="1" applyFill="1" applyBorder="1" applyAlignment="1">
      <alignment horizontal="center" vertical="center" wrapText="1"/>
    </xf>
    <xf numFmtId="1" fontId="41" fillId="3" borderId="25" xfId="13" applyNumberFormat="1" applyFont="1" applyFill="1" applyBorder="1" applyAlignment="1">
      <alignment horizontal="center" vertical="center" wrapText="1"/>
    </xf>
    <xf numFmtId="41" fontId="41" fillId="3" borderId="25" xfId="33" applyFont="1" applyFill="1" applyBorder="1" applyAlignment="1">
      <alignment horizontal="left" vertical="center" wrapText="1"/>
    </xf>
    <xf numFmtId="2" fontId="41" fillId="3" borderId="25" xfId="0" applyNumberFormat="1" applyFont="1" applyFill="1" applyBorder="1" applyAlignment="1">
      <alignment horizontal="center" vertical="center" wrapText="1"/>
    </xf>
    <xf numFmtId="4" fontId="41" fillId="3" borderId="25" xfId="18" applyNumberFormat="1" applyFont="1" applyFill="1" applyBorder="1" applyAlignment="1">
      <alignment horizontal="center" vertical="center" wrapText="1"/>
    </xf>
    <xf numFmtId="4" fontId="19" fillId="0" borderId="79" xfId="13" applyNumberFormat="1" applyFont="1" applyFill="1" applyBorder="1" applyAlignment="1">
      <alignment horizontal="right" vertical="center" wrapText="1"/>
    </xf>
    <xf numFmtId="2" fontId="43" fillId="0" borderId="0" xfId="0" applyNumberFormat="1" applyFont="1" applyFill="1" applyBorder="1" applyAlignment="1">
      <alignment horizontal="center" vertical="center" wrapText="1"/>
    </xf>
    <xf numFmtId="166" fontId="90" fillId="0" borderId="33" xfId="0" applyFont="1" applyFill="1" applyBorder="1" applyAlignment="1">
      <alignment vertical="center" wrapText="1"/>
    </xf>
    <xf numFmtId="166" fontId="90" fillId="0" borderId="32" xfId="0" applyFont="1" applyFill="1" applyBorder="1" applyAlignment="1">
      <alignment horizontal="center" vertical="center"/>
    </xf>
    <xf numFmtId="0" fontId="41" fillId="0" borderId="22" xfId="0" applyNumberFormat="1" applyFont="1" applyFill="1" applyBorder="1" applyAlignment="1">
      <alignment horizontal="center" vertical="center" wrapText="1"/>
    </xf>
    <xf numFmtId="168" fontId="97" fillId="3" borderId="0" xfId="18" applyNumberFormat="1" applyFont="1" applyFill="1" applyAlignment="1">
      <alignment horizontal="center" vertical="center"/>
    </xf>
    <xf numFmtId="166" fontId="19" fillId="0" borderId="22" xfId="0" applyFont="1" applyFill="1" applyBorder="1" applyAlignment="1">
      <alignment horizontal="center" vertical="center" wrapText="1"/>
    </xf>
    <xf numFmtId="4" fontId="41" fillId="0" borderId="0" xfId="18" applyNumberFormat="1" applyFont="1" applyFill="1" applyAlignment="1">
      <alignment horizontal="left" vertical="center" wrapText="1"/>
    </xf>
    <xf numFmtId="4" fontId="26" fillId="0" borderId="0" xfId="18" applyNumberFormat="1" applyFont="1" applyFill="1" applyAlignment="1">
      <alignment horizontal="left" vertical="center" wrapText="1"/>
    </xf>
    <xf numFmtId="4" fontId="41" fillId="0" borderId="0" xfId="18" applyNumberFormat="1" applyFont="1" applyFill="1" applyAlignment="1">
      <alignment horizontal="center" vertical="center" wrapText="1"/>
    </xf>
    <xf numFmtId="40" fontId="41" fillId="3" borderId="0" xfId="18" applyFont="1" applyFill="1" applyBorder="1" applyAlignment="1">
      <alignment horizontal="center" vertical="center" wrapText="1"/>
    </xf>
    <xf numFmtId="168" fontId="41" fillId="3" borderId="0" xfId="18" applyNumberFormat="1" applyFont="1" applyFill="1" applyBorder="1" applyAlignment="1">
      <alignment horizontal="center" vertical="center" wrapText="1"/>
    </xf>
    <xf numFmtId="40" fontId="41" fillId="3" borderId="0" xfId="18" applyFont="1" applyFill="1" applyAlignment="1">
      <alignment horizontal="center" vertical="center" wrapText="1"/>
    </xf>
    <xf numFmtId="168" fontId="41" fillId="3" borderId="0" xfId="18" applyNumberFormat="1" applyFont="1" applyFill="1" applyAlignment="1">
      <alignment horizontal="center" vertical="center" wrapText="1"/>
    </xf>
    <xf numFmtId="167" fontId="26" fillId="0" borderId="0" xfId="0" applyNumberFormat="1" applyFont="1" applyBorder="1" applyAlignment="1">
      <alignment horizontal="left" vertical="center" wrapText="1"/>
    </xf>
    <xf numFmtId="4" fontId="41" fillId="3" borderId="74" xfId="0" applyNumberFormat="1" applyFont="1" applyFill="1" applyBorder="1" applyAlignment="1">
      <alignment horizontal="center" vertical="center" wrapText="1"/>
    </xf>
    <xf numFmtId="41" fontId="41" fillId="3" borderId="74" xfId="33" applyFont="1" applyFill="1" applyBorder="1" applyAlignment="1">
      <alignment horizontal="left" vertical="center" wrapText="1"/>
    </xf>
    <xf numFmtId="0" fontId="40" fillId="3" borderId="74" xfId="13" applyNumberFormat="1" applyFont="1" applyFill="1" applyBorder="1" applyAlignment="1">
      <alignment vertical="center" wrapText="1"/>
    </xf>
    <xf numFmtId="0" fontId="19" fillId="5" borderId="74" xfId="0" applyNumberFormat="1" applyFont="1" applyFill="1" applyBorder="1" applyAlignment="1">
      <alignment horizontal="center" vertical="center"/>
    </xf>
    <xf numFmtId="4" fontId="19" fillId="0" borderId="74" xfId="13" applyNumberFormat="1" applyFont="1" applyFill="1" applyBorder="1" applyAlignment="1">
      <alignment vertical="center" wrapText="1"/>
    </xf>
    <xf numFmtId="4" fontId="19" fillId="3" borderId="74" xfId="23" applyNumberFormat="1" applyFont="1" applyFill="1" applyBorder="1" applyAlignment="1">
      <alignment horizontal="right" vertical="center"/>
    </xf>
    <xf numFmtId="41" fontId="82" fillId="4" borderId="0" xfId="66" applyNumberFormat="1" applyFont="1" applyFill="1" applyBorder="1" applyAlignment="1">
      <alignment wrapText="1"/>
    </xf>
    <xf numFmtId="0" fontId="41" fillId="0" borderId="22" xfId="0" applyNumberFormat="1" applyFont="1" applyFill="1" applyBorder="1" applyAlignment="1">
      <alignment horizontal="left" vertical="center" wrapText="1"/>
    </xf>
    <xf numFmtId="1" fontId="40" fillId="3" borderId="74" xfId="13" applyNumberFormat="1" applyFont="1" applyFill="1" applyBorder="1" applyAlignment="1">
      <alignment horizontal="center" vertical="center" wrapText="1"/>
    </xf>
    <xf numFmtId="41" fontId="40" fillId="3" borderId="74" xfId="33" applyFont="1" applyFill="1" applyBorder="1" applyAlignment="1" applyProtection="1">
      <alignment horizontal="left" vertical="center" wrapText="1"/>
      <protection locked="0"/>
    </xf>
    <xf numFmtId="0" fontId="60" fillId="3" borderId="74" xfId="11" applyFont="1" applyFill="1" applyBorder="1" applyAlignment="1" applyProtection="1">
      <alignment horizontal="center" vertical="center"/>
      <protection locked="0"/>
    </xf>
    <xf numFmtId="2" fontId="29" fillId="3" borderId="74" xfId="11" applyNumberFormat="1" applyFont="1" applyFill="1" applyBorder="1" applyAlignment="1" applyProtection="1">
      <alignment horizontal="center" vertical="center"/>
      <protection locked="0"/>
    </xf>
    <xf numFmtId="171" fontId="40" fillId="3" borderId="25" xfId="11" applyNumberFormat="1" applyFont="1" applyFill="1" applyBorder="1" applyAlignment="1" applyProtection="1">
      <alignment horizontal="center" vertical="center"/>
      <protection locked="0"/>
    </xf>
    <xf numFmtId="171" fontId="61" fillId="3" borderId="36" xfId="11" applyNumberFormat="1" applyFont="1" applyFill="1" applyBorder="1" applyAlignment="1" applyProtection="1">
      <alignment horizontal="center" vertical="center"/>
      <protection locked="0"/>
    </xf>
    <xf numFmtId="0" fontId="29" fillId="9" borderId="38" xfId="121" applyFont="1" applyFill="1" applyBorder="1" applyAlignment="1">
      <alignment horizontal="center"/>
    </xf>
    <xf numFmtId="0" fontId="29" fillId="9" borderId="29" xfId="121" applyFont="1" applyFill="1" applyBorder="1" applyAlignment="1">
      <alignment horizontal="center" vertical="center"/>
    </xf>
    <xf numFmtId="171" fontId="47" fillId="9" borderId="62" xfId="118" applyNumberFormat="1" applyFont="1" applyFill="1" applyBorder="1" applyAlignment="1">
      <alignment horizontal="center" vertical="center"/>
    </xf>
    <xf numFmtId="166" fontId="0" fillId="0" borderId="0" xfId="0" applyAlignment="1">
      <alignment horizontal="center"/>
    </xf>
    <xf numFmtId="0" fontId="66" fillId="0" borderId="0" xfId="45" applyFont="1" applyBorder="1" applyAlignment="1">
      <alignment horizontal="center" vertical="center"/>
    </xf>
    <xf numFmtId="0" fontId="65" fillId="0" borderId="0" xfId="45" applyFont="1" applyBorder="1" applyAlignment="1">
      <alignment horizontal="center" vertical="center"/>
    </xf>
    <xf numFmtId="44" fontId="65" fillId="0" borderId="0" xfId="41" applyFont="1" applyBorder="1" applyAlignment="1">
      <alignment vertical="center"/>
    </xf>
    <xf numFmtId="0" fontId="3" fillId="0" borderId="0" xfId="121"/>
    <xf numFmtId="0" fontId="41" fillId="0" borderId="74" xfId="33" applyNumberFormat="1" applyFont="1" applyFill="1" applyBorder="1" applyAlignment="1">
      <alignment horizontal="left" vertical="center" wrapText="1"/>
    </xf>
    <xf numFmtId="1" fontId="41" fillId="0" borderId="74" xfId="13" applyNumberFormat="1" applyFont="1" applyFill="1" applyBorder="1" applyAlignment="1">
      <alignment horizontal="center" vertical="center" wrapText="1"/>
    </xf>
    <xf numFmtId="40" fontId="41" fillId="0" borderId="74" xfId="18" applyFont="1" applyFill="1" applyBorder="1" applyAlignment="1" applyProtection="1">
      <alignment horizontal="center" vertical="center" wrapText="1"/>
    </xf>
    <xf numFmtId="0" fontId="29" fillId="3" borderId="74" xfId="11" applyFont="1" applyFill="1" applyBorder="1" applyAlignment="1">
      <alignment horizontal="center" vertical="center"/>
    </xf>
    <xf numFmtId="0" fontId="31" fillId="0" borderId="74" xfId="11" applyBorder="1" applyAlignment="1">
      <alignment horizontal="center"/>
    </xf>
    <xf numFmtId="0" fontId="31" fillId="0" borderId="25" xfId="11" applyBorder="1" applyAlignment="1">
      <alignment horizontal="center"/>
    </xf>
    <xf numFmtId="4" fontId="41" fillId="3" borderId="74" xfId="18" applyNumberFormat="1" applyFont="1" applyFill="1" applyBorder="1" applyAlignment="1">
      <alignment horizontal="center" vertical="center" wrapText="1"/>
    </xf>
    <xf numFmtId="4" fontId="41" fillId="3" borderId="74" xfId="0" applyNumberFormat="1" applyFont="1" applyFill="1" applyBorder="1" applyAlignment="1">
      <alignment horizontal="center" vertical="center" wrapText="1"/>
    </xf>
    <xf numFmtId="1" fontId="41" fillId="3" borderId="74" xfId="13" applyNumberFormat="1" applyFont="1" applyFill="1" applyBorder="1" applyAlignment="1">
      <alignment horizontal="center" vertical="center" wrapText="1"/>
    </xf>
    <xf numFmtId="0" fontId="40" fillId="3" borderId="0" xfId="13" applyNumberFormat="1" applyFont="1" applyFill="1" applyBorder="1" applyAlignment="1">
      <alignment horizontal="center" vertical="center" wrapText="1"/>
    </xf>
    <xf numFmtId="4" fontId="41" fillId="3" borderId="0" xfId="0" applyNumberFormat="1" applyFont="1" applyFill="1" applyBorder="1" applyAlignment="1">
      <alignment horizontal="center" vertical="center" wrapText="1"/>
    </xf>
    <xf numFmtId="1" fontId="41" fillId="3" borderId="0" xfId="13" applyNumberFormat="1" applyFont="1" applyFill="1" applyBorder="1" applyAlignment="1">
      <alignment horizontal="center" vertical="center" wrapText="1"/>
    </xf>
    <xf numFmtId="4" fontId="41" fillId="3" borderId="0" xfId="18" applyNumberFormat="1" applyFont="1" applyFill="1" applyBorder="1" applyAlignment="1">
      <alignment horizontal="center" vertical="center" wrapText="1"/>
    </xf>
    <xf numFmtId="41" fontId="41" fillId="3" borderId="0" xfId="33" applyFont="1" applyFill="1" applyBorder="1" applyAlignment="1">
      <alignment horizontal="center" vertical="center" wrapText="1"/>
    </xf>
    <xf numFmtId="4" fontId="41" fillId="3" borderId="0" xfId="18" applyNumberFormat="1" applyFont="1" applyFill="1" applyBorder="1" applyAlignment="1">
      <alignment horizontal="center" vertical="top" wrapText="1"/>
    </xf>
    <xf numFmtId="168" fontId="41" fillId="3" borderId="0" xfId="18" applyNumberFormat="1" applyFont="1" applyFill="1" applyBorder="1" applyAlignment="1">
      <alignment horizontal="center" vertical="center"/>
    </xf>
    <xf numFmtId="168" fontId="97" fillId="3" borderId="0" xfId="18" applyNumberFormat="1" applyFont="1" applyFill="1" applyBorder="1" applyAlignment="1">
      <alignment horizontal="center" vertical="center"/>
    </xf>
    <xf numFmtId="41" fontId="97" fillId="3" borderId="0" xfId="33" applyFont="1" applyFill="1" applyBorder="1" applyAlignment="1">
      <alignment horizontal="left" vertical="center" indent="2"/>
    </xf>
    <xf numFmtId="0" fontId="40" fillId="3" borderId="0" xfId="13" applyNumberFormat="1" applyFont="1" applyFill="1" applyBorder="1" applyAlignment="1">
      <alignment horizontal="center" vertical="center" wrapText="1"/>
    </xf>
    <xf numFmtId="4" fontId="41" fillId="3" borderId="74" xfId="18" applyNumberFormat="1" applyFont="1" applyFill="1" applyBorder="1" applyAlignment="1">
      <alignment horizontal="center" vertical="center" wrapText="1"/>
    </xf>
    <xf numFmtId="4" fontId="41" fillId="3" borderId="74" xfId="0" applyNumberFormat="1" applyFont="1" applyFill="1" applyBorder="1" applyAlignment="1">
      <alignment horizontal="center" vertical="center" wrapText="1"/>
    </xf>
    <xf numFmtId="1" fontId="41" fillId="3" borderId="74" xfId="13" applyNumberFormat="1" applyFont="1" applyFill="1" applyBorder="1" applyAlignment="1">
      <alignment horizontal="center" vertical="center" wrapText="1"/>
    </xf>
    <xf numFmtId="4" fontId="19" fillId="0" borderId="84" xfId="13" applyNumberFormat="1" applyFont="1" applyFill="1" applyBorder="1" applyAlignment="1">
      <alignment vertical="center" wrapText="1"/>
    </xf>
    <xf numFmtId="4" fontId="19" fillId="3" borderId="84" xfId="23" applyNumberFormat="1" applyFont="1" applyFill="1" applyBorder="1" applyAlignment="1">
      <alignment horizontal="right" vertical="center"/>
    </xf>
    <xf numFmtId="41" fontId="41" fillId="3" borderId="0" xfId="33" applyFont="1" applyFill="1" applyBorder="1" applyAlignment="1">
      <alignment horizontal="left" vertical="center" wrapText="1"/>
    </xf>
    <xf numFmtId="4" fontId="41" fillId="3" borderId="0" xfId="18" applyNumberFormat="1" applyFont="1" applyFill="1" applyBorder="1" applyAlignment="1">
      <alignment horizontal="left" vertical="center" wrapText="1"/>
    </xf>
    <xf numFmtId="4" fontId="41" fillId="3" borderId="74" xfId="0" applyNumberFormat="1" applyFont="1" applyFill="1" applyBorder="1" applyAlignment="1">
      <alignment horizontal="center" vertical="center" wrapText="1"/>
    </xf>
    <xf numFmtId="1" fontId="41" fillId="3" borderId="74" xfId="13" applyNumberFormat="1" applyFont="1" applyFill="1" applyBorder="1" applyAlignment="1">
      <alignment horizontal="center" vertical="center" wrapText="1"/>
    </xf>
    <xf numFmtId="166" fontId="19" fillId="3" borderId="0" xfId="0" applyFont="1" applyFill="1" applyAlignment="1">
      <alignment horizontal="left" vertical="center"/>
    </xf>
    <xf numFmtId="167" fontId="26" fillId="0" borderId="0" xfId="0" applyNumberFormat="1" applyFont="1" applyBorder="1" applyAlignment="1">
      <alignment horizontal="center" vertical="center"/>
    </xf>
    <xf numFmtId="166" fontId="14" fillId="0" borderId="0" xfId="0" applyFont="1" applyFill="1" applyAlignment="1">
      <alignment horizontal="center" vertical="center"/>
    </xf>
    <xf numFmtId="166" fontId="19" fillId="0" borderId="22" xfId="0" applyFont="1" applyFill="1" applyBorder="1" applyAlignment="1">
      <alignment horizontal="center" vertical="center" wrapText="1"/>
    </xf>
    <xf numFmtId="4" fontId="41" fillId="3" borderId="74" xfId="18" applyNumberFormat="1" applyFont="1" applyFill="1" applyBorder="1" applyAlignment="1">
      <alignment horizontal="center" vertical="center" wrapText="1"/>
    </xf>
    <xf numFmtId="166" fontId="19" fillId="0" borderId="0" xfId="0" applyFont="1" applyFill="1" applyBorder="1" applyAlignment="1">
      <alignment horizontal="center" vertical="center" wrapText="1"/>
    </xf>
    <xf numFmtId="4" fontId="41" fillId="3" borderId="74" xfId="18" applyNumberFormat="1" applyFont="1" applyFill="1" applyBorder="1" applyAlignment="1">
      <alignment horizontal="center" vertical="center" wrapText="1"/>
    </xf>
    <xf numFmtId="4" fontId="41" fillId="3" borderId="74" xfId="0" applyNumberFormat="1" applyFont="1" applyFill="1" applyBorder="1" applyAlignment="1">
      <alignment horizontal="center" vertical="center" wrapText="1"/>
    </xf>
    <xf numFmtId="1" fontId="41" fillId="3" borderId="74" xfId="13" applyNumberFormat="1" applyFont="1" applyFill="1" applyBorder="1" applyAlignment="1">
      <alignment horizontal="center" vertical="center" wrapText="1"/>
    </xf>
    <xf numFmtId="41" fontId="41" fillId="3" borderId="22" xfId="19" applyFont="1" applyFill="1" applyBorder="1" applyAlignment="1">
      <alignment horizontal="left" vertical="center" wrapText="1"/>
    </xf>
    <xf numFmtId="0" fontId="40" fillId="3" borderId="0" xfId="0" applyNumberFormat="1" applyFont="1" applyFill="1" applyBorder="1" applyAlignment="1">
      <alignment vertical="center" wrapText="1"/>
    </xf>
    <xf numFmtId="0" fontId="41" fillId="3" borderId="22" xfId="0" applyNumberFormat="1" applyFont="1" applyFill="1" applyBorder="1" applyAlignment="1">
      <alignment horizontal="center" vertical="center" wrapText="1"/>
    </xf>
    <xf numFmtId="4" fontId="41" fillId="0" borderId="73" xfId="0" applyNumberFormat="1" applyFont="1" applyFill="1" applyBorder="1" applyAlignment="1">
      <alignment horizontal="center" vertical="center" wrapText="1"/>
    </xf>
    <xf numFmtId="40" fontId="41" fillId="0" borderId="0" xfId="18" applyFont="1" applyFill="1" applyAlignment="1">
      <alignment horizontal="center" vertical="center"/>
    </xf>
    <xf numFmtId="168" fontId="41" fillId="0" borderId="0" xfId="18" applyNumberFormat="1" applyFont="1" applyFill="1" applyAlignment="1">
      <alignment horizontal="center" vertical="center"/>
    </xf>
    <xf numFmtId="166" fontId="18" fillId="0" borderId="0" xfId="0" applyFont="1" applyFill="1" applyAlignment="1">
      <alignment horizontal="center" vertical="center"/>
    </xf>
    <xf numFmtId="0" fontId="71" fillId="0" borderId="0" xfId="67" applyFont="1" applyAlignment="1">
      <alignment horizontal="left" vertical="center" wrapText="1"/>
    </xf>
    <xf numFmtId="4" fontId="17" fillId="0" borderId="0" xfId="69" applyNumberFormat="1" applyFont="1" applyFill="1" applyBorder="1" applyAlignment="1">
      <alignment horizontal="center" vertical="center"/>
    </xf>
    <xf numFmtId="0" fontId="86" fillId="9" borderId="0" xfId="66" applyFont="1" applyFill="1" applyBorder="1" applyAlignment="1">
      <alignment horizontal="center" vertical="center" wrapText="1"/>
    </xf>
    <xf numFmtId="0" fontId="80" fillId="0" borderId="0" xfId="66" applyFont="1" applyBorder="1" applyAlignment="1">
      <alignment horizontal="center" vertical="center"/>
    </xf>
    <xf numFmtId="173" fontId="17" fillId="12" borderId="0" xfId="68" applyFont="1" applyFill="1" applyBorder="1" applyAlignment="1">
      <alignment horizontal="center" vertical="center" wrapText="1"/>
    </xf>
    <xf numFmtId="0" fontId="17" fillId="0" borderId="0" xfId="69" applyFont="1" applyFill="1" applyBorder="1" applyAlignment="1">
      <alignment horizontal="center" vertical="center" wrapText="1"/>
    </xf>
    <xf numFmtId="2" fontId="19" fillId="5" borderId="78" xfId="0" applyNumberFormat="1" applyFont="1" applyFill="1" applyBorder="1" applyAlignment="1">
      <alignment horizontal="center" vertical="center" wrapText="1"/>
    </xf>
    <xf numFmtId="2" fontId="19" fillId="5" borderId="79" xfId="0" applyNumberFormat="1" applyFont="1" applyFill="1" applyBorder="1" applyAlignment="1">
      <alignment horizontal="center" vertical="center" wrapText="1"/>
    </xf>
    <xf numFmtId="2" fontId="19" fillId="5" borderId="80" xfId="0" applyNumberFormat="1" applyFont="1" applyFill="1" applyBorder="1" applyAlignment="1">
      <alignment horizontal="center" vertical="center" wrapText="1"/>
    </xf>
    <xf numFmtId="166" fontId="19" fillId="3" borderId="0" xfId="0" applyFont="1" applyFill="1" applyAlignment="1">
      <alignment horizontal="left" vertical="center"/>
    </xf>
    <xf numFmtId="40" fontId="55" fillId="4" borderId="33" xfId="18" applyFont="1" applyFill="1" applyBorder="1" applyAlignment="1">
      <alignment horizontal="center" vertical="center" wrapText="1"/>
    </xf>
    <xf numFmtId="40" fontId="55" fillId="4" borderId="40" xfId="18" applyFont="1" applyFill="1" applyBorder="1" applyAlignment="1">
      <alignment horizontal="center" vertical="center" wrapText="1"/>
    </xf>
    <xf numFmtId="166" fontId="56" fillId="4" borderId="32" xfId="0" applyFont="1" applyFill="1" applyBorder="1" applyAlignment="1">
      <alignment horizontal="center" vertical="center" wrapText="1"/>
    </xf>
    <xf numFmtId="167" fontId="26" fillId="0" borderId="0" xfId="0" applyNumberFormat="1" applyFont="1" applyBorder="1" applyAlignment="1">
      <alignment horizontal="center" vertical="center"/>
    </xf>
    <xf numFmtId="2" fontId="19" fillId="5" borderId="33" xfId="0" applyNumberFormat="1" applyFont="1" applyFill="1" applyBorder="1" applyAlignment="1">
      <alignment horizontal="center" vertical="center" wrapText="1"/>
    </xf>
    <xf numFmtId="2" fontId="19" fillId="5" borderId="40" xfId="0" applyNumberFormat="1" applyFont="1" applyFill="1" applyBorder="1" applyAlignment="1">
      <alignment horizontal="center" vertical="center" wrapText="1"/>
    </xf>
    <xf numFmtId="2" fontId="19" fillId="5" borderId="32" xfId="0" applyNumberFormat="1" applyFont="1" applyFill="1" applyBorder="1" applyAlignment="1">
      <alignment horizontal="center" vertical="center" wrapText="1"/>
    </xf>
    <xf numFmtId="4" fontId="59" fillId="10" borderId="33" xfId="23" applyNumberFormat="1" applyFont="1" applyFill="1" applyBorder="1" applyAlignment="1">
      <alignment horizontal="right" vertical="center"/>
    </xf>
    <xf numFmtId="4" fontId="59" fillId="10" borderId="40" xfId="23" applyNumberFormat="1" applyFont="1" applyFill="1" applyBorder="1" applyAlignment="1">
      <alignment horizontal="right" vertical="center"/>
    </xf>
    <xf numFmtId="4" fontId="59" fillId="10" borderId="32" xfId="23" applyNumberFormat="1" applyFont="1" applyFill="1" applyBorder="1" applyAlignment="1">
      <alignment horizontal="right" vertical="center"/>
    </xf>
    <xf numFmtId="166" fontId="14" fillId="0" borderId="0" xfId="0" applyFont="1" applyFill="1" applyAlignment="1">
      <alignment horizontal="center" vertical="center"/>
    </xf>
    <xf numFmtId="166" fontId="93" fillId="0" borderId="0" xfId="0" applyFont="1" applyFill="1" applyAlignment="1">
      <alignment horizontal="center" vertical="center"/>
    </xf>
    <xf numFmtId="166" fontId="19" fillId="0" borderId="0" xfId="0" applyFont="1" applyFill="1" applyAlignment="1">
      <alignment horizontal="left" vertical="center" wrapText="1"/>
    </xf>
    <xf numFmtId="166" fontId="19" fillId="0" borderId="22" xfId="0" applyFont="1" applyFill="1" applyBorder="1" applyAlignment="1">
      <alignment horizontal="center" vertical="center" wrapText="1"/>
    </xf>
    <xf numFmtId="10" fontId="19" fillId="0" borderId="22" xfId="0" applyNumberFormat="1" applyFont="1" applyFill="1" applyBorder="1" applyAlignment="1">
      <alignment horizontal="center" vertical="center" wrapText="1"/>
    </xf>
    <xf numFmtId="49" fontId="19" fillId="0" borderId="22" xfId="0" applyNumberFormat="1" applyFont="1" applyFill="1" applyBorder="1" applyAlignment="1">
      <alignment horizontal="center" vertical="center" wrapText="1"/>
    </xf>
    <xf numFmtId="166" fontId="19" fillId="0" borderId="0" xfId="0" applyFont="1" applyFill="1" applyAlignment="1">
      <alignment horizontal="left" vertical="center"/>
    </xf>
    <xf numFmtId="2" fontId="19" fillId="5" borderId="82" xfId="0" applyNumberFormat="1" applyFont="1" applyFill="1" applyBorder="1" applyAlignment="1">
      <alignment horizontal="center" vertical="center" wrapText="1"/>
    </xf>
    <xf numFmtId="2" fontId="19" fillId="5" borderId="73" xfId="0" applyNumberFormat="1" applyFont="1" applyFill="1" applyBorder="1" applyAlignment="1">
      <alignment horizontal="center" vertical="center" wrapText="1"/>
    </xf>
    <xf numFmtId="2" fontId="19" fillId="5" borderId="83" xfId="0" applyNumberFormat="1" applyFont="1" applyFill="1" applyBorder="1" applyAlignment="1">
      <alignment horizontal="center" vertical="center" wrapText="1"/>
    </xf>
    <xf numFmtId="4" fontId="41" fillId="3" borderId="74" xfId="18" applyNumberFormat="1" applyFont="1" applyFill="1" applyBorder="1" applyAlignment="1">
      <alignment horizontal="left" vertical="top" wrapText="1"/>
    </xf>
    <xf numFmtId="0" fontId="19" fillId="5" borderId="74" xfId="0" applyNumberFormat="1" applyFont="1" applyFill="1" applyBorder="1" applyAlignment="1">
      <alignment horizontal="left" vertical="center" wrapText="1"/>
    </xf>
    <xf numFmtId="4" fontId="41" fillId="3" borderId="74" xfId="18" applyNumberFormat="1" applyFont="1" applyFill="1" applyBorder="1" applyAlignment="1">
      <alignment horizontal="left" vertical="center" wrapText="1"/>
    </xf>
    <xf numFmtId="4" fontId="41" fillId="3" borderId="74" xfId="18" applyNumberFormat="1" applyFont="1" applyFill="1" applyBorder="1" applyAlignment="1">
      <alignment horizontal="center" vertical="center" wrapText="1"/>
    </xf>
    <xf numFmtId="4" fontId="41" fillId="3" borderId="74" xfId="18" applyNumberFormat="1" applyFont="1" applyFill="1" applyBorder="1" applyAlignment="1">
      <alignment horizontal="center" vertical="top" wrapText="1"/>
    </xf>
    <xf numFmtId="4" fontId="41" fillId="3" borderId="74" xfId="0" applyNumberFormat="1" applyFont="1" applyFill="1" applyBorder="1" applyAlignment="1">
      <alignment horizontal="center" vertical="center" wrapText="1"/>
    </xf>
    <xf numFmtId="1" fontId="41" fillId="3" borderId="74" xfId="13" applyNumberFormat="1" applyFont="1" applyFill="1" applyBorder="1" applyAlignment="1">
      <alignment horizontal="center" vertical="center" wrapText="1"/>
    </xf>
    <xf numFmtId="41" fontId="41" fillId="3" borderId="74" xfId="33" applyFont="1" applyFill="1" applyBorder="1" applyAlignment="1">
      <alignment horizontal="center" vertical="center" wrapText="1"/>
    </xf>
    <xf numFmtId="40" fontId="55" fillId="4" borderId="74" xfId="18" applyFont="1" applyFill="1" applyBorder="1" applyAlignment="1">
      <alignment horizontal="center" vertical="center" wrapText="1"/>
    </xf>
    <xf numFmtId="166" fontId="56" fillId="4" borderId="74" xfId="0" applyFont="1" applyFill="1" applyBorder="1" applyAlignment="1">
      <alignment horizontal="center" vertical="center" wrapText="1"/>
    </xf>
    <xf numFmtId="4" fontId="41" fillId="3" borderId="84" xfId="0" applyNumberFormat="1" applyFont="1" applyFill="1" applyBorder="1" applyAlignment="1">
      <alignment horizontal="center" vertical="center" wrapText="1"/>
    </xf>
    <xf numFmtId="1" fontId="41" fillId="3" borderId="84" xfId="13" applyNumberFormat="1" applyFont="1" applyFill="1" applyBorder="1" applyAlignment="1">
      <alignment horizontal="center" vertical="center" wrapText="1"/>
    </xf>
    <xf numFmtId="0" fontId="19" fillId="4" borderId="74" xfId="0" applyNumberFormat="1" applyFont="1" applyFill="1" applyBorder="1" applyAlignment="1">
      <alignment horizontal="center" vertical="center" wrapText="1"/>
    </xf>
    <xf numFmtId="41" fontId="41" fillId="3" borderId="84" xfId="33" applyFont="1" applyFill="1" applyBorder="1" applyAlignment="1">
      <alignment horizontal="center" vertical="center" wrapText="1"/>
    </xf>
    <xf numFmtId="4" fontId="41" fillId="3" borderId="84" xfId="18" applyNumberFormat="1" applyFont="1" applyFill="1" applyBorder="1" applyAlignment="1">
      <alignment horizontal="center" vertical="center" wrapText="1"/>
    </xf>
    <xf numFmtId="4" fontId="19" fillId="0" borderId="74" xfId="13" applyNumberFormat="1" applyFont="1" applyFill="1" applyBorder="1" applyAlignment="1">
      <alignment horizontal="left" vertical="center" wrapText="1"/>
    </xf>
    <xf numFmtId="0" fontId="40" fillId="3" borderId="0" xfId="13" applyNumberFormat="1" applyFont="1" applyFill="1" applyBorder="1" applyAlignment="1">
      <alignment horizontal="center" vertical="center" wrapText="1"/>
    </xf>
    <xf numFmtId="166" fontId="48" fillId="0" borderId="0" xfId="0" applyFont="1" applyFill="1" applyAlignment="1">
      <alignment horizontal="center" vertical="center"/>
    </xf>
    <xf numFmtId="166" fontId="19" fillId="0" borderId="33" xfId="0" applyFont="1" applyFill="1" applyBorder="1" applyAlignment="1">
      <alignment horizontal="center" vertical="center" wrapText="1"/>
    </xf>
    <xf numFmtId="166" fontId="19" fillId="0" borderId="79" xfId="0" applyFont="1" applyFill="1" applyBorder="1" applyAlignment="1">
      <alignment horizontal="center" vertical="center" wrapText="1"/>
    </xf>
    <xf numFmtId="166" fontId="19" fillId="0" borderId="80" xfId="0" applyFont="1" applyFill="1" applyBorder="1" applyAlignment="1">
      <alignment horizontal="center" vertical="center" wrapText="1"/>
    </xf>
    <xf numFmtId="49" fontId="19" fillId="0" borderId="78" xfId="0" applyNumberFormat="1" applyFont="1" applyFill="1" applyBorder="1" applyAlignment="1">
      <alignment horizontal="center" vertical="center" wrapText="1"/>
    </xf>
    <xf numFmtId="49" fontId="19" fillId="0" borderId="80" xfId="0" applyNumberFormat="1" applyFont="1" applyFill="1" applyBorder="1" applyAlignment="1">
      <alignment horizontal="center" vertical="center" wrapText="1"/>
    </xf>
    <xf numFmtId="166" fontId="19" fillId="0" borderId="0" xfId="0" applyFont="1" applyFill="1" applyBorder="1" applyAlignment="1">
      <alignment horizontal="center" vertical="center" wrapText="1"/>
    </xf>
    <xf numFmtId="0" fontId="19" fillId="4" borderId="74" xfId="0" applyNumberFormat="1" applyFont="1" applyFill="1" applyBorder="1" applyAlignment="1">
      <alignment horizontal="left" vertical="center" wrapText="1"/>
    </xf>
    <xf numFmtId="4" fontId="19" fillId="0" borderId="84" xfId="13" applyNumberFormat="1" applyFont="1" applyFill="1" applyBorder="1" applyAlignment="1">
      <alignment horizontal="left" vertical="center" wrapText="1"/>
    </xf>
    <xf numFmtId="0" fontId="65" fillId="6" borderId="39" xfId="11" applyFont="1" applyFill="1" applyBorder="1" applyAlignment="1">
      <alignment horizontal="left" vertical="center" wrapText="1"/>
    </xf>
    <xf numFmtId="166" fontId="0" fillId="0" borderId="34" xfId="0" applyBorder="1" applyAlignment="1">
      <alignment horizontal="left" vertical="center" wrapText="1"/>
    </xf>
    <xf numFmtId="166" fontId="0" fillId="0" borderId="19" xfId="0" applyBorder="1" applyAlignment="1">
      <alignment horizontal="left" vertical="center" wrapText="1"/>
    </xf>
    <xf numFmtId="0" fontId="65" fillId="8" borderId="39" xfId="11" applyFont="1" applyFill="1" applyBorder="1" applyAlignment="1">
      <alignment horizontal="center" vertical="center"/>
    </xf>
    <xf numFmtId="0" fontId="65" fillId="8" borderId="19" xfId="11" applyFont="1" applyFill="1" applyBorder="1" applyAlignment="1">
      <alignment horizontal="center" vertical="center"/>
    </xf>
    <xf numFmtId="0" fontId="47" fillId="9" borderId="61" xfId="11" applyFont="1" applyFill="1" applyBorder="1" applyAlignment="1">
      <alignment horizontal="center" vertical="center"/>
    </xf>
    <xf numFmtId="0" fontId="61" fillId="9" borderId="23" xfId="11" applyFont="1" applyFill="1" applyBorder="1" applyAlignment="1">
      <alignment horizontal="center" vertical="center"/>
    </xf>
    <xf numFmtId="0" fontId="61" fillId="9" borderId="60" xfId="11" applyFont="1" applyFill="1" applyBorder="1" applyAlignment="1">
      <alignment horizontal="center" vertical="center"/>
    </xf>
    <xf numFmtId="166" fontId="19" fillId="3" borderId="0" xfId="0" applyFont="1" applyFill="1" applyBorder="1" applyAlignment="1">
      <alignment horizontal="left" vertical="center" wrapText="1"/>
    </xf>
    <xf numFmtId="166" fontId="0" fillId="0" borderId="0" xfId="0" applyBorder="1" applyAlignment="1">
      <alignment horizontal="left" vertical="center" wrapText="1"/>
    </xf>
    <xf numFmtId="0" fontId="46" fillId="5" borderId="39" xfId="11" applyFont="1" applyFill="1" applyBorder="1" applyAlignment="1">
      <alignment horizontal="center" vertical="center"/>
    </xf>
    <xf numFmtId="0" fontId="46" fillId="5" borderId="34" xfId="11" applyFont="1" applyFill="1" applyBorder="1" applyAlignment="1">
      <alignment horizontal="center" vertical="center"/>
    </xf>
    <xf numFmtId="0" fontId="46" fillId="5" borderId="19" xfId="11" applyFont="1" applyFill="1" applyBorder="1" applyAlignment="1">
      <alignment horizontal="center" vertical="center"/>
    </xf>
    <xf numFmtId="0" fontId="46" fillId="5" borderId="39" xfId="45" applyFont="1" applyFill="1" applyBorder="1" applyAlignment="1" applyProtection="1">
      <alignment horizontal="center" vertical="center"/>
      <protection locked="0"/>
    </xf>
    <xf numFmtId="0" fontId="46" fillId="5" borderId="34" xfId="45" applyFont="1" applyFill="1" applyBorder="1" applyAlignment="1" applyProtection="1">
      <alignment horizontal="center" vertical="center"/>
      <protection locked="0"/>
    </xf>
    <xf numFmtId="0" fontId="46" fillId="5" borderId="19" xfId="45" applyFont="1" applyFill="1" applyBorder="1" applyAlignment="1" applyProtection="1">
      <alignment horizontal="center" vertical="center"/>
      <protection locked="0"/>
    </xf>
    <xf numFmtId="0" fontId="47" fillId="4" borderId="39" xfId="45" applyFont="1" applyFill="1" applyBorder="1" applyAlignment="1" applyProtection="1">
      <alignment horizontal="left" vertical="center" wrapText="1"/>
      <protection locked="0"/>
    </xf>
    <xf numFmtId="0" fontId="47" fillId="4" borderId="34" xfId="45" applyFont="1" applyFill="1" applyBorder="1" applyAlignment="1" applyProtection="1">
      <alignment horizontal="left" vertical="center" wrapText="1"/>
      <protection locked="0"/>
    </xf>
    <xf numFmtId="0" fontId="47" fillId="4" borderId="19" xfId="45" applyFont="1" applyFill="1" applyBorder="1" applyAlignment="1" applyProtection="1">
      <alignment horizontal="left" vertical="center" wrapText="1"/>
      <protection locked="0"/>
    </xf>
    <xf numFmtId="0" fontId="47" fillId="9" borderId="61" xfId="121" applyFont="1" applyFill="1" applyBorder="1" applyAlignment="1">
      <alignment horizontal="center" vertical="center"/>
    </xf>
    <xf numFmtId="0" fontId="61" fillId="9" borderId="23" xfId="121" applyFont="1" applyFill="1" applyBorder="1" applyAlignment="1">
      <alignment horizontal="center" vertical="center"/>
    </xf>
    <xf numFmtId="0" fontId="61" fillId="9" borderId="60" xfId="121" applyFont="1" applyFill="1" applyBorder="1" applyAlignment="1">
      <alignment horizontal="center" vertical="center"/>
    </xf>
    <xf numFmtId="0" fontId="62" fillId="3" borderId="0" xfId="11" applyFont="1" applyFill="1" applyBorder="1" applyAlignment="1">
      <alignment horizontal="center"/>
    </xf>
    <xf numFmtId="166" fontId="63" fillId="3" borderId="0" xfId="0" applyFont="1" applyFill="1" applyBorder="1" applyAlignment="1"/>
    <xf numFmtId="0" fontId="65" fillId="8" borderId="28" xfId="11" applyFont="1" applyFill="1" applyBorder="1" applyAlignment="1">
      <alignment horizontal="center" vertical="center"/>
    </xf>
    <xf numFmtId="166" fontId="19" fillId="3" borderId="33" xfId="0" applyFont="1" applyFill="1" applyBorder="1" applyAlignment="1">
      <alignment horizontal="center" vertical="center" wrapText="1"/>
    </xf>
    <xf numFmtId="166" fontId="19" fillId="3" borderId="79" xfId="0" applyFont="1" applyFill="1" applyBorder="1" applyAlignment="1">
      <alignment horizontal="center" vertical="center" wrapText="1"/>
    </xf>
    <xf numFmtId="166" fontId="19" fillId="3" borderId="80" xfId="0" applyFont="1" applyFill="1" applyBorder="1" applyAlignment="1">
      <alignment horizontal="center" vertical="center" wrapText="1"/>
    </xf>
    <xf numFmtId="49" fontId="19" fillId="0" borderId="25" xfId="0" applyNumberFormat="1" applyFont="1" applyFill="1" applyBorder="1" applyAlignment="1">
      <alignment horizontal="center" vertical="center" wrapText="1"/>
    </xf>
    <xf numFmtId="49" fontId="20" fillId="0" borderId="75" xfId="0" applyNumberFormat="1" applyFont="1" applyFill="1" applyBorder="1" applyAlignment="1">
      <alignment horizontal="center" vertical="center"/>
    </xf>
    <xf numFmtId="49" fontId="20" fillId="0" borderId="76" xfId="0" applyNumberFormat="1" applyFont="1" applyFill="1" applyBorder="1" applyAlignment="1">
      <alignment horizontal="center" vertical="center"/>
    </xf>
    <xf numFmtId="0" fontId="92" fillId="3" borderId="0" xfId="8" applyFont="1" applyFill="1" applyAlignment="1">
      <alignment horizontal="center"/>
    </xf>
    <xf numFmtId="0" fontId="13" fillId="3" borderId="39" xfId="6" applyFont="1" applyFill="1" applyBorder="1" applyAlignment="1">
      <alignment horizontal="center" vertical="center"/>
    </xf>
    <xf numFmtId="0" fontId="13" fillId="3" borderId="34" xfId="6" applyFont="1" applyFill="1" applyBorder="1" applyAlignment="1">
      <alignment horizontal="center" vertical="center"/>
    </xf>
    <xf numFmtId="0" fontId="13" fillId="3" borderId="19" xfId="6" applyFont="1" applyFill="1" applyBorder="1" applyAlignment="1">
      <alignment horizontal="center" vertical="center"/>
    </xf>
    <xf numFmtId="0" fontId="33" fillId="3" borderId="53" xfId="8" applyFont="1" applyFill="1" applyBorder="1" applyAlignment="1">
      <alignment horizontal="center" vertical="center"/>
    </xf>
    <xf numFmtId="0" fontId="33" fillId="3" borderId="35" xfId="8" applyFont="1" applyFill="1" applyBorder="1" applyAlignment="1">
      <alignment horizontal="center" vertical="center"/>
    </xf>
    <xf numFmtId="0" fontId="33" fillId="3" borderId="38" xfId="8" applyFont="1" applyFill="1" applyBorder="1" applyAlignment="1">
      <alignment horizontal="center" vertical="center"/>
    </xf>
    <xf numFmtId="41" fontId="33" fillId="3" borderId="45" xfId="8" applyNumberFormat="1" applyFont="1" applyFill="1" applyBorder="1" applyAlignment="1">
      <alignment horizontal="center" vertical="center" wrapText="1"/>
    </xf>
    <xf numFmtId="0" fontId="33" fillId="3" borderId="5" xfId="8" applyFont="1" applyFill="1" applyBorder="1" applyAlignment="1">
      <alignment horizontal="center" vertical="center" wrapText="1"/>
    </xf>
    <xf numFmtId="0" fontId="33" fillId="3" borderId="46" xfId="8" applyFont="1" applyFill="1" applyBorder="1" applyAlignment="1">
      <alignment horizontal="center" vertical="center" wrapText="1"/>
    </xf>
    <xf numFmtId="44" fontId="33" fillId="3" borderId="54" xfId="1" applyFont="1" applyFill="1" applyBorder="1" applyAlignment="1">
      <alignment horizontal="center" vertical="center"/>
    </xf>
    <xf numFmtId="44" fontId="33" fillId="3" borderId="22" xfId="2" applyFont="1" applyFill="1" applyBorder="1" applyAlignment="1" applyProtection="1">
      <alignment horizontal="center" vertical="center"/>
    </xf>
    <xf numFmtId="0" fontId="11" fillId="3" borderId="8" xfId="8" applyFont="1" applyFill="1" applyBorder="1" applyAlignment="1">
      <alignment horizontal="center" vertical="center"/>
    </xf>
    <xf numFmtId="0" fontId="11" fillId="3" borderId="51" xfId="8" applyFont="1" applyFill="1" applyBorder="1" applyAlignment="1">
      <alignment horizontal="center" vertical="center"/>
    </xf>
    <xf numFmtId="166" fontId="11" fillId="3" borderId="0" xfId="0" applyFont="1" applyFill="1" applyBorder="1" applyAlignment="1">
      <alignment horizontal="center" vertical="center"/>
    </xf>
    <xf numFmtId="0" fontId="11" fillId="3" borderId="9" xfId="8" applyFont="1" applyFill="1" applyBorder="1" applyAlignment="1">
      <alignment horizontal="center" vertical="center"/>
    </xf>
    <xf numFmtId="0" fontId="11" fillId="3" borderId="52" xfId="8" applyFont="1" applyFill="1" applyBorder="1" applyAlignment="1">
      <alignment horizontal="center" vertical="center"/>
    </xf>
    <xf numFmtId="0" fontId="11" fillId="3" borderId="41" xfId="8" applyFont="1" applyFill="1" applyBorder="1" applyAlignment="1">
      <alignment horizontal="center" vertical="center"/>
    </xf>
    <xf numFmtId="0" fontId="11" fillId="3" borderId="55" xfId="8" applyFont="1" applyFill="1" applyBorder="1" applyAlignment="1">
      <alignment horizontal="center" vertical="center"/>
    </xf>
    <xf numFmtId="0" fontId="11" fillId="3" borderId="25" xfId="8" applyFont="1" applyFill="1" applyBorder="1" applyAlignment="1">
      <alignment horizontal="center" vertical="center"/>
    </xf>
    <xf numFmtId="0" fontId="11" fillId="3" borderId="26" xfId="8" applyFont="1" applyFill="1" applyBorder="1" applyAlignment="1">
      <alignment horizontal="center" vertical="center"/>
    </xf>
    <xf numFmtId="0" fontId="11" fillId="3" borderId="72" xfId="8" applyFont="1" applyFill="1" applyBorder="1" applyAlignment="1">
      <alignment horizontal="center" vertical="center"/>
    </xf>
    <xf numFmtId="0" fontId="11" fillId="3" borderId="50" xfId="8" applyFont="1" applyFill="1" applyBorder="1" applyAlignment="1">
      <alignment horizontal="center" vertical="center"/>
    </xf>
    <xf numFmtId="166" fontId="11" fillId="3" borderId="0" xfId="0" applyFont="1" applyFill="1" applyBorder="1" applyAlignment="1">
      <alignment horizontal="left" vertical="center"/>
    </xf>
    <xf numFmtId="166" fontId="11" fillId="0" borderId="22" xfId="0" applyFont="1" applyFill="1" applyBorder="1" applyAlignment="1">
      <alignment horizontal="center" vertical="center" wrapText="1"/>
    </xf>
    <xf numFmtId="49" fontId="11" fillId="0" borderId="22" xfId="0" applyNumberFormat="1" applyFont="1" applyFill="1" applyBorder="1" applyAlignment="1">
      <alignment horizontal="center" vertical="center" wrapText="1"/>
    </xf>
    <xf numFmtId="10" fontId="11" fillId="0" borderId="22" xfId="0" applyNumberFormat="1" applyFont="1" applyFill="1" applyBorder="1" applyAlignment="1">
      <alignment horizontal="center" vertical="center" wrapText="1"/>
    </xf>
    <xf numFmtId="166" fontId="11" fillId="3" borderId="0" xfId="0" applyFont="1" applyFill="1" applyAlignment="1">
      <alignment horizontal="left" vertical="center"/>
    </xf>
    <xf numFmtId="4" fontId="33" fillId="3" borderId="28" xfId="8" applyNumberFormat="1" applyFont="1" applyFill="1" applyBorder="1" applyAlignment="1">
      <alignment horizontal="center" vertical="center"/>
    </xf>
    <xf numFmtId="0" fontId="33" fillId="3" borderId="21" xfId="8" applyFont="1" applyFill="1" applyBorder="1" applyAlignment="1">
      <alignment horizontal="center" vertical="center"/>
    </xf>
    <xf numFmtId="0" fontId="33" fillId="3" borderId="24" xfId="8" applyFont="1" applyFill="1" applyBorder="1" applyAlignment="1">
      <alignment horizontal="center" vertical="center"/>
    </xf>
    <xf numFmtId="4" fontId="33" fillId="3" borderId="21" xfId="8" applyNumberFormat="1" applyFont="1" applyFill="1" applyBorder="1" applyAlignment="1">
      <alignment horizontal="center" vertical="center"/>
    </xf>
    <xf numFmtId="40" fontId="33" fillId="3" borderId="5" xfId="8" applyNumberFormat="1" applyFont="1" applyFill="1" applyBorder="1" applyAlignment="1">
      <alignment horizontal="center" vertical="center" wrapText="1"/>
    </xf>
    <xf numFmtId="0" fontId="33" fillId="3" borderId="56" xfId="8" applyFont="1" applyFill="1" applyBorder="1" applyAlignment="1">
      <alignment horizontal="center" vertical="center"/>
    </xf>
    <xf numFmtId="0" fontId="33" fillId="3" borderId="54" xfId="8" applyFont="1" applyFill="1" applyBorder="1" applyAlignment="1">
      <alignment horizontal="center" vertical="center"/>
    </xf>
    <xf numFmtId="44" fontId="33" fillId="3" borderId="32" xfId="2" applyFont="1" applyFill="1" applyBorder="1" applyAlignment="1" applyProtection="1">
      <alignment horizontal="center" vertical="center"/>
    </xf>
    <xf numFmtId="40" fontId="33" fillId="3" borderId="54" xfId="8" applyNumberFormat="1" applyFont="1" applyFill="1" applyBorder="1" applyAlignment="1">
      <alignment horizontal="center" vertical="center" wrapText="1"/>
    </xf>
    <xf numFmtId="0" fontId="33" fillId="3" borderId="22" xfId="8" applyFont="1" applyFill="1" applyBorder="1" applyAlignment="1">
      <alignment horizontal="center" vertical="center" wrapText="1"/>
    </xf>
    <xf numFmtId="0" fontId="33" fillId="3" borderId="29" xfId="8" applyFont="1" applyFill="1" applyBorder="1" applyAlignment="1">
      <alignment horizontal="center" vertical="center" wrapText="1"/>
    </xf>
    <xf numFmtId="40" fontId="33" fillId="3" borderId="45" xfId="8" applyNumberFormat="1" applyFont="1" applyFill="1" applyBorder="1" applyAlignment="1">
      <alignment horizontal="center" vertical="center" wrapText="1" shrinkToFit="1"/>
    </xf>
    <xf numFmtId="0" fontId="33" fillId="3" borderId="5" xfId="8" applyFont="1" applyFill="1" applyBorder="1" applyAlignment="1">
      <alignment horizontal="center" vertical="center" wrapText="1" shrinkToFit="1"/>
    </xf>
    <xf numFmtId="0" fontId="33" fillId="3" borderId="46" xfId="8" applyFont="1" applyFill="1" applyBorder="1" applyAlignment="1">
      <alignment horizontal="center" vertical="center" wrapText="1" shrinkToFit="1"/>
    </xf>
    <xf numFmtId="0" fontId="33" fillId="3" borderId="25" xfId="8" applyFont="1" applyFill="1" applyBorder="1" applyAlignment="1">
      <alignment horizontal="center" vertical="center"/>
    </xf>
    <xf numFmtId="40" fontId="33" fillId="3" borderId="45" xfId="8" applyNumberFormat="1" applyFont="1" applyFill="1" applyBorder="1" applyAlignment="1">
      <alignment horizontal="center" vertical="center" wrapText="1"/>
    </xf>
    <xf numFmtId="10" fontId="21" fillId="3" borderId="17" xfId="8" applyNumberFormat="1" applyFont="1" applyFill="1" applyBorder="1" applyAlignment="1">
      <alignment horizontal="center"/>
    </xf>
    <xf numFmtId="10" fontId="21" fillId="3" borderId="15" xfId="8" applyNumberFormat="1" applyFont="1" applyFill="1" applyBorder="1" applyAlignment="1">
      <alignment horizontal="center"/>
    </xf>
    <xf numFmtId="0" fontId="17" fillId="3" borderId="57" xfId="8" applyFont="1" applyFill="1" applyBorder="1" applyAlignment="1">
      <alignment horizontal="center"/>
    </xf>
    <xf numFmtId="0" fontId="17" fillId="3" borderId="58" xfId="8" applyFont="1" applyFill="1" applyBorder="1" applyAlignment="1">
      <alignment horizontal="center"/>
    </xf>
    <xf numFmtId="0" fontId="17" fillId="3" borderId="28" xfId="8" applyFont="1" applyFill="1" applyBorder="1" applyAlignment="1">
      <alignment horizontal="center"/>
    </xf>
    <xf numFmtId="0" fontId="17" fillId="3" borderId="27" xfId="8" applyFont="1" applyFill="1" applyBorder="1" applyAlignment="1">
      <alignment horizontal="center"/>
    </xf>
    <xf numFmtId="0" fontId="17" fillId="3" borderId="24" xfId="8" applyFont="1" applyFill="1" applyBorder="1" applyAlignment="1">
      <alignment horizontal="center"/>
    </xf>
    <xf numFmtId="0" fontId="17" fillId="3" borderId="23" xfId="8" applyFont="1" applyFill="1" applyBorder="1" applyAlignment="1">
      <alignment horizontal="center"/>
    </xf>
    <xf numFmtId="44" fontId="17" fillId="3" borderId="54" xfId="2" applyFont="1" applyFill="1" applyBorder="1" applyAlignment="1">
      <alignment horizontal="center"/>
    </xf>
    <xf numFmtId="10" fontId="17" fillId="3" borderId="29" xfId="14" applyNumberFormat="1" applyFont="1" applyFill="1" applyBorder="1" applyAlignment="1">
      <alignment horizontal="center"/>
    </xf>
    <xf numFmtId="0" fontId="17" fillId="3" borderId="59" xfId="8" applyFont="1" applyFill="1" applyBorder="1" applyAlignment="1">
      <alignment horizontal="center"/>
    </xf>
    <xf numFmtId="0" fontId="17" fillId="3" borderId="60" xfId="8" applyFont="1" applyFill="1" applyBorder="1" applyAlignment="1">
      <alignment horizontal="center"/>
    </xf>
    <xf numFmtId="0" fontId="17" fillId="3" borderId="47" xfId="8" applyFont="1" applyFill="1" applyBorder="1" applyAlignment="1">
      <alignment horizontal="center"/>
    </xf>
    <xf numFmtId="0" fontId="17" fillId="3" borderId="56" xfId="8" applyFont="1" applyFill="1" applyBorder="1" applyAlignment="1">
      <alignment horizontal="center"/>
    </xf>
    <xf numFmtId="4" fontId="33" fillId="3" borderId="42" xfId="8" applyNumberFormat="1" applyFont="1" applyFill="1" applyBorder="1" applyAlignment="1">
      <alignment horizontal="center" vertical="center"/>
    </xf>
    <xf numFmtId="4" fontId="33" fillId="3" borderId="43" xfId="8" applyNumberFormat="1" applyFont="1" applyFill="1" applyBorder="1" applyAlignment="1">
      <alignment horizontal="center" vertical="center"/>
    </xf>
    <xf numFmtId="4" fontId="33" fillId="3" borderId="44" xfId="8" applyNumberFormat="1" applyFont="1" applyFill="1" applyBorder="1" applyAlignment="1">
      <alignment horizontal="center" vertical="center"/>
    </xf>
    <xf numFmtId="0" fontId="33" fillId="3" borderId="47" xfId="8" applyFont="1" applyFill="1" applyBorder="1" applyAlignment="1">
      <alignment horizontal="center" vertical="center"/>
    </xf>
    <xf numFmtId="0" fontId="33" fillId="3" borderId="48" xfId="8" applyFont="1" applyFill="1" applyBorder="1" applyAlignment="1">
      <alignment horizontal="center" vertical="center"/>
    </xf>
    <xf numFmtId="44" fontId="33" fillId="3" borderId="33" xfId="2" applyFont="1" applyFill="1" applyBorder="1" applyAlignment="1" applyProtection="1">
      <alignment horizontal="center" vertical="center"/>
    </xf>
    <xf numFmtId="44" fontId="33" fillId="3" borderId="49" xfId="2" applyFont="1" applyFill="1" applyBorder="1" applyAlignment="1" applyProtection="1">
      <alignment horizontal="center" vertical="center"/>
    </xf>
    <xf numFmtId="44" fontId="17" fillId="3" borderId="31" xfId="8" applyNumberFormat="1" applyFont="1" applyFill="1" applyBorder="1" applyAlignment="1">
      <alignment horizontal="center"/>
    </xf>
    <xf numFmtId="44" fontId="17" fillId="3" borderId="6" xfId="8" applyNumberFormat="1" applyFont="1" applyFill="1" applyBorder="1" applyAlignment="1">
      <alignment horizontal="center"/>
    </xf>
    <xf numFmtId="9" fontId="17" fillId="3" borderId="57" xfId="14" applyFont="1" applyFill="1" applyBorder="1" applyAlignment="1">
      <alignment horizontal="center"/>
    </xf>
    <xf numFmtId="9" fontId="17" fillId="3" borderId="58" xfId="14" applyFont="1" applyFill="1" applyBorder="1" applyAlignment="1">
      <alignment horizontal="center"/>
    </xf>
    <xf numFmtId="0" fontId="10" fillId="3" borderId="0" xfId="0" applyNumberFormat="1" applyFont="1" applyFill="1" applyAlignment="1">
      <alignment horizontal="center" vertical="center"/>
    </xf>
    <xf numFmtId="166" fontId="10" fillId="3" borderId="0" xfId="0" applyFont="1" applyFill="1" applyAlignment="1">
      <alignment horizontal="center" vertical="center"/>
    </xf>
    <xf numFmtId="44" fontId="33" fillId="3" borderId="45" xfId="8" applyNumberFormat="1" applyFont="1" applyFill="1" applyBorder="1" applyAlignment="1">
      <alignment horizontal="center" vertical="center" wrapText="1"/>
    </xf>
    <xf numFmtId="0" fontId="10" fillId="11" borderId="0" xfId="6" applyNumberFormat="1" applyFont="1" applyFill="1" applyBorder="1" applyAlignment="1" applyProtection="1">
      <alignment horizontal="left"/>
    </xf>
    <xf numFmtId="0" fontId="13" fillId="0" borderId="0" xfId="6" applyFont="1" applyBorder="1" applyAlignment="1" applyProtection="1">
      <alignment horizontal="left" vertical="center"/>
    </xf>
    <xf numFmtId="0" fontId="10" fillId="0" borderId="64" xfId="6" applyFont="1" applyBorder="1" applyAlignment="1" applyProtection="1">
      <alignment horizontal="center" vertical="center"/>
    </xf>
    <xf numFmtId="172" fontId="10" fillId="11" borderId="0" xfId="6" applyNumberFormat="1" applyFont="1" applyFill="1" applyAlignment="1" applyProtection="1">
      <alignment horizontal="left"/>
      <protection locked="0"/>
    </xf>
    <xf numFmtId="0" fontId="10" fillId="11" borderId="0" xfId="6" applyFont="1" applyFill="1" applyBorder="1" applyAlignment="1" applyProtection="1">
      <alignment horizontal="left"/>
    </xf>
    <xf numFmtId="0" fontId="10" fillId="0" borderId="0" xfId="6" applyFont="1" applyBorder="1" applyAlignment="1" applyProtection="1">
      <alignment horizontal="left" vertical="center"/>
    </xf>
    <xf numFmtId="0" fontId="52" fillId="0" borderId="0" xfId="36" applyFont="1" applyBorder="1" applyAlignment="1" applyProtection="1">
      <alignment horizontal="right" vertical="center"/>
    </xf>
    <xf numFmtId="0" fontId="53" fillId="0" borderId="0" xfId="36" applyFont="1" applyBorder="1" applyAlignment="1" applyProtection="1">
      <alignment horizontal="center"/>
    </xf>
    <xf numFmtId="0" fontId="52" fillId="0" borderId="0" xfId="36" quotePrefix="1" applyFont="1" applyBorder="1" applyAlignment="1" applyProtection="1">
      <alignment horizontal="left" vertical="center"/>
    </xf>
    <xf numFmtId="0" fontId="52" fillId="0" borderId="0" xfId="36" applyFont="1" applyBorder="1" applyAlignment="1" applyProtection="1">
      <alignment horizontal="left" vertical="center"/>
    </xf>
    <xf numFmtId="0" fontId="52" fillId="0" borderId="0" xfId="36" applyFont="1" applyBorder="1" applyAlignment="1" applyProtection="1">
      <alignment horizontal="center" vertical="top"/>
    </xf>
    <xf numFmtId="0" fontId="26" fillId="0" borderId="22" xfId="6" applyFont="1" applyBorder="1" applyAlignment="1" applyProtection="1">
      <alignment horizontal="center" vertical="center" wrapText="1"/>
    </xf>
    <xf numFmtId="2" fontId="51" fillId="0" borderId="64" xfId="6" applyNumberFormat="1" applyFont="1" applyFill="1" applyBorder="1" applyAlignment="1" applyProtection="1">
      <alignment horizontal="center" vertical="center"/>
    </xf>
    <xf numFmtId="0" fontId="10" fillId="0" borderId="0" xfId="6" applyFont="1" applyBorder="1" applyAlignment="1" applyProtection="1">
      <alignment horizontal="center" vertical="top"/>
    </xf>
    <xf numFmtId="0" fontId="10" fillId="0" borderId="22" xfId="6" applyFont="1" applyBorder="1" applyAlignment="1" applyProtection="1">
      <alignment horizontal="left" vertical="center" wrapText="1"/>
    </xf>
    <xf numFmtId="0" fontId="10" fillId="0" borderId="22" xfId="6" applyFont="1" applyBorder="1" applyAlignment="1" applyProtection="1">
      <alignment horizontal="left" vertical="center"/>
    </xf>
    <xf numFmtId="0" fontId="50" fillId="0" borderId="0" xfId="6" applyFont="1" applyBorder="1" applyAlignment="1" applyProtection="1">
      <alignment horizontal="left" vertical="center" wrapText="1"/>
    </xf>
    <xf numFmtId="0" fontId="23" fillId="0" borderId="22" xfId="6" applyFont="1" applyFill="1" applyBorder="1" applyAlignment="1" applyProtection="1">
      <alignment horizontal="left" wrapText="1"/>
    </xf>
    <xf numFmtId="10" fontId="23" fillId="11" borderId="22" xfId="6" applyNumberFormat="1" applyFont="1" applyFill="1" applyBorder="1" applyAlignment="1" applyProtection="1">
      <alignment horizontal="center"/>
      <protection locked="0"/>
    </xf>
    <xf numFmtId="0" fontId="23" fillId="0" borderId="22" xfId="6" applyFont="1" applyFill="1" applyBorder="1" applyAlignment="1" applyProtection="1">
      <alignment horizontal="left"/>
    </xf>
    <xf numFmtId="0" fontId="13" fillId="0" borderId="22" xfId="6" applyFont="1" applyBorder="1" applyAlignment="1" applyProtection="1">
      <alignment horizontal="center" vertical="center"/>
    </xf>
    <xf numFmtId="4" fontId="13" fillId="0" borderId="22" xfId="6" applyNumberFormat="1" applyFont="1" applyFill="1" applyBorder="1" applyAlignment="1" applyProtection="1">
      <alignment horizontal="center" vertical="center" wrapText="1"/>
    </xf>
    <xf numFmtId="0" fontId="13" fillId="0" borderId="22" xfId="6" applyFont="1" applyBorder="1" applyAlignment="1" applyProtection="1">
      <alignment horizontal="center"/>
    </xf>
    <xf numFmtId="0" fontId="11" fillId="0" borderId="1" xfId="34" applyFont="1" applyBorder="1" applyAlignment="1" applyProtection="1">
      <alignment horizontal="left" vertical="top"/>
    </xf>
    <xf numFmtId="0" fontId="11" fillId="0" borderId="0" xfId="34" applyFont="1" applyBorder="1" applyAlignment="1" applyProtection="1">
      <alignment horizontal="left" vertical="top"/>
    </xf>
    <xf numFmtId="0" fontId="11" fillId="0" borderId="2" xfId="34" applyFont="1" applyBorder="1" applyAlignment="1" applyProtection="1">
      <alignment horizontal="left" vertical="top"/>
    </xf>
    <xf numFmtId="49" fontId="10" fillId="11" borderId="3" xfId="6" applyNumberFormat="1" applyFont="1" applyFill="1" applyBorder="1" applyAlignment="1" applyProtection="1">
      <alignment horizontal="left" vertical="top" wrapText="1"/>
    </xf>
    <xf numFmtId="49" fontId="10" fillId="11" borderId="63" xfId="6" applyNumberFormat="1" applyFont="1" applyFill="1" applyBorder="1" applyAlignment="1" applyProtection="1">
      <alignment horizontal="left" vertical="top" wrapText="1"/>
    </xf>
    <xf numFmtId="49" fontId="10" fillId="11" borderId="4" xfId="6" applyNumberFormat="1" applyFont="1" applyFill="1" applyBorder="1" applyAlignment="1" applyProtection="1">
      <alignment horizontal="left" vertical="top" wrapText="1"/>
    </xf>
    <xf numFmtId="164" fontId="23" fillId="11" borderId="3" xfId="35" applyFont="1" applyFill="1" applyBorder="1" applyAlignment="1" applyProtection="1">
      <alignment horizontal="left"/>
      <protection locked="0"/>
    </xf>
    <xf numFmtId="164" fontId="23" fillId="11" borderId="63" xfId="35" applyFont="1" applyFill="1" applyBorder="1" applyAlignment="1" applyProtection="1">
      <alignment horizontal="left"/>
      <protection locked="0"/>
    </xf>
    <xf numFmtId="164" fontId="23" fillId="11" borderId="4" xfId="35" applyFont="1" applyFill="1" applyBorder="1" applyAlignment="1" applyProtection="1">
      <alignment horizontal="left"/>
      <protection locked="0"/>
    </xf>
    <xf numFmtId="0" fontId="10" fillId="11" borderId="3" xfId="6" applyFont="1" applyFill="1" applyBorder="1" applyAlignment="1" applyProtection="1">
      <alignment horizontal="center" vertical="top" wrapText="1"/>
      <protection locked="0"/>
    </xf>
    <xf numFmtId="0" fontId="10" fillId="11" borderId="4" xfId="6" applyFont="1" applyFill="1" applyBorder="1" applyAlignment="1" applyProtection="1">
      <alignment horizontal="center" vertical="top" wrapText="1"/>
      <protection locked="0"/>
    </xf>
    <xf numFmtId="0" fontId="10" fillId="0" borderId="1" xfId="6" applyFont="1" applyBorder="1" applyAlignment="1" applyProtection="1">
      <alignment horizontal="center"/>
    </xf>
    <xf numFmtId="0" fontId="10" fillId="0" borderId="2" xfId="6" applyFont="1" applyBorder="1" applyAlignment="1" applyProtection="1">
      <alignment horizontal="center"/>
    </xf>
    <xf numFmtId="0" fontId="11" fillId="0" borderId="3" xfId="6" applyFont="1" applyBorder="1" applyAlignment="1" applyProtection="1">
      <alignment horizontal="center"/>
    </xf>
    <xf numFmtId="0" fontId="11" fillId="0" borderId="4" xfId="6" applyFont="1" applyBorder="1" applyAlignment="1" applyProtection="1">
      <alignment horizontal="center"/>
    </xf>
    <xf numFmtId="3" fontId="10" fillId="11" borderId="3" xfId="6" applyNumberFormat="1" applyFont="1" applyFill="1" applyBorder="1" applyAlignment="1" applyProtection="1">
      <alignment horizontal="left" vertical="top" wrapText="1"/>
    </xf>
    <xf numFmtId="0" fontId="10" fillId="11" borderId="4" xfId="6" applyFont="1" applyFill="1" applyBorder="1" applyAlignment="1" applyProtection="1">
      <alignment horizontal="left" vertical="top" wrapText="1"/>
    </xf>
    <xf numFmtId="0" fontId="10" fillId="11" borderId="63" xfId="6" applyNumberFormat="1" applyFont="1" applyFill="1" applyBorder="1" applyAlignment="1" applyProtection="1">
      <alignment horizontal="left" vertical="top" wrapText="1"/>
    </xf>
    <xf numFmtId="0" fontId="10" fillId="11" borderId="4" xfId="6" applyNumberFormat="1" applyFont="1" applyFill="1" applyBorder="1" applyAlignment="1" applyProtection="1">
      <alignment horizontal="left" vertical="top" wrapText="1"/>
    </xf>
  </cellXfs>
  <cellStyles count="311">
    <cellStyle name="Moeda" xfId="1" builtinId="4"/>
    <cellStyle name="Moeda 2" xfId="2"/>
    <cellStyle name="Moeda 2 2" xfId="3"/>
    <cellStyle name="Moeda 2 2 2" xfId="39"/>
    <cellStyle name="Moeda 2 2 2 2" xfId="96"/>
    <cellStyle name="Moeda 2 2 2 2 2" xfId="164"/>
    <cellStyle name="Moeda 2 2 2 2 2 2" xfId="294"/>
    <cellStyle name="Moeda 2 2 2 2 3" xfId="229"/>
    <cellStyle name="Moeda 2 2 2 3" xfId="131"/>
    <cellStyle name="Moeda 2 2 2 3 2" xfId="261"/>
    <cellStyle name="Moeda 2 2 2 4" xfId="196"/>
    <cellStyle name="Moeda 2 2 3" xfId="79"/>
    <cellStyle name="Moeda 2 2 3 2" xfId="150"/>
    <cellStyle name="Moeda 2 2 3 2 2" xfId="280"/>
    <cellStyle name="Moeda 2 2 3 3" xfId="215"/>
    <cellStyle name="Moeda 2 2 4" xfId="117"/>
    <cellStyle name="Moeda 2 2 4 2" xfId="247"/>
    <cellStyle name="Moeda 2 2 5" xfId="182"/>
    <cellStyle name="Moeda 2 3" xfId="29"/>
    <cellStyle name="Moeda 2 3 2" xfId="57"/>
    <cellStyle name="Moeda 2 3 2 2" xfId="104"/>
    <cellStyle name="Moeda 2 3 2 2 2" xfId="172"/>
    <cellStyle name="Moeda 2 3 2 2 2 2" xfId="302"/>
    <cellStyle name="Moeda 2 3 2 2 3" xfId="237"/>
    <cellStyle name="Moeda 2 3 2 3" xfId="139"/>
    <cellStyle name="Moeda 2 3 2 3 2" xfId="269"/>
    <cellStyle name="Moeda 2 3 2 4" xfId="204"/>
    <cellStyle name="Moeda 2 3 3" xfId="90"/>
    <cellStyle name="Moeda 2 3 3 2" xfId="158"/>
    <cellStyle name="Moeda 2 3 3 2 2" xfId="288"/>
    <cellStyle name="Moeda 2 3 3 3" xfId="223"/>
    <cellStyle name="Moeda 2 3 4" xfId="125"/>
    <cellStyle name="Moeda 2 3 4 2" xfId="255"/>
    <cellStyle name="Moeda 2 3 5" xfId="190"/>
    <cellStyle name="Moeda 2 4" xfId="38"/>
    <cellStyle name="Moeda 2 4 2" xfId="95"/>
    <cellStyle name="Moeda 2 4 2 2" xfId="163"/>
    <cellStyle name="Moeda 2 4 2 2 2" xfId="293"/>
    <cellStyle name="Moeda 2 4 2 3" xfId="228"/>
    <cellStyle name="Moeda 2 4 3" xfId="130"/>
    <cellStyle name="Moeda 2 4 3 2" xfId="260"/>
    <cellStyle name="Moeda 2 4 4" xfId="195"/>
    <cellStyle name="Moeda 2 5" xfId="68"/>
    <cellStyle name="Moeda 2 5 2" xfId="112"/>
    <cellStyle name="Moeda 2 5 2 2" xfId="179"/>
    <cellStyle name="Moeda 2 5 2 2 2" xfId="309"/>
    <cellStyle name="Moeda 2 5 2 3" xfId="244"/>
    <cellStyle name="Moeda 2 5 3" xfId="146"/>
    <cellStyle name="Moeda 2 5 3 2" xfId="276"/>
    <cellStyle name="Moeda 2 5 4" xfId="211"/>
    <cellStyle name="Moeda 2 6" xfId="78"/>
    <cellStyle name="Moeda 2 6 2" xfId="149"/>
    <cellStyle name="Moeda 2 6 2 2" xfId="279"/>
    <cellStyle name="Moeda 2 6 3" xfId="214"/>
    <cellStyle name="Moeda 2 7" xfId="116"/>
    <cellStyle name="Moeda 2 7 2" xfId="246"/>
    <cellStyle name="Moeda 2 8" xfId="181"/>
    <cellStyle name="Moeda 3" xfId="4"/>
    <cellStyle name="Moeda 3 2" xfId="40"/>
    <cellStyle name="Moeda 4" xfId="5"/>
    <cellStyle name="Moeda 4 2" xfId="32"/>
    <cellStyle name="Moeda 4 2 2" xfId="60"/>
    <cellStyle name="Moeda 4 2 2 2" xfId="107"/>
    <cellStyle name="Moeda 4 2 2 2 2" xfId="175"/>
    <cellStyle name="Moeda 4 2 2 2 2 2" xfId="305"/>
    <cellStyle name="Moeda 4 2 2 2 3" xfId="240"/>
    <cellStyle name="Moeda 4 2 2 3" xfId="142"/>
    <cellStyle name="Moeda 4 2 2 3 2" xfId="272"/>
    <cellStyle name="Moeda 4 2 2 4" xfId="207"/>
    <cellStyle name="Moeda 4 2 3" xfId="93"/>
    <cellStyle name="Moeda 4 2 3 2" xfId="161"/>
    <cellStyle name="Moeda 4 2 3 2 2" xfId="291"/>
    <cellStyle name="Moeda 4 2 3 3" xfId="226"/>
    <cellStyle name="Moeda 4 2 4" xfId="128"/>
    <cellStyle name="Moeda 4 2 4 2" xfId="258"/>
    <cellStyle name="Moeda 4 2 5" xfId="193"/>
    <cellStyle name="Moeda 4 3" xfId="41"/>
    <cellStyle name="Moeda 4 3 2" xfId="97"/>
    <cellStyle name="Moeda 4 3 2 2" xfId="165"/>
    <cellStyle name="Moeda 4 3 2 2 2" xfId="295"/>
    <cellStyle name="Moeda 4 3 2 3" xfId="230"/>
    <cellStyle name="Moeda 4 3 3" xfId="132"/>
    <cellStyle name="Moeda 4 3 3 2" xfId="262"/>
    <cellStyle name="Moeda 4 3 4" xfId="197"/>
    <cellStyle name="Moeda 4 4" xfId="80"/>
    <cellStyle name="Moeda 4 4 2" xfId="151"/>
    <cellStyle name="Moeda 4 4 2 2" xfId="281"/>
    <cellStyle name="Moeda 4 4 3" xfId="216"/>
    <cellStyle name="Moeda 4 5" xfId="118"/>
    <cellStyle name="Moeda 4 5 2" xfId="248"/>
    <cellStyle name="Moeda 4 6" xfId="183"/>
    <cellStyle name="Moeda 5" xfId="28"/>
    <cellStyle name="Moeda 5 2" xfId="56"/>
    <cellStyle name="Moeda 6" xfId="37"/>
    <cellStyle name="Moeda 7" xfId="77"/>
    <cellStyle name="Moeda_Composicao BDI v2.1" xfId="35"/>
    <cellStyle name="Normal" xfId="0" builtinId="0"/>
    <cellStyle name="Normal 10" xfId="66"/>
    <cellStyle name="Normal 10 13 2" xfId="73"/>
    <cellStyle name="Normal 10 13 2 2" xfId="69"/>
    <cellStyle name="Normal 10 2" xfId="110"/>
    <cellStyle name="Normal 10 2 2" xfId="177"/>
    <cellStyle name="Normal 10 2 2 2" xfId="307"/>
    <cellStyle name="Normal 10 2 3" xfId="242"/>
    <cellStyle name="Normal 10 3" xfId="144"/>
    <cellStyle name="Normal 10 3 2" xfId="274"/>
    <cellStyle name="Normal 10 4" xfId="209"/>
    <cellStyle name="Normal 11" xfId="74"/>
    <cellStyle name="Normal 12" xfId="76"/>
    <cellStyle name="Normal 12 2" xfId="114"/>
    <cellStyle name="Normal 13" xfId="75"/>
    <cellStyle name="Normal 13 2" xfId="148"/>
    <cellStyle name="Normal 13 2 2" xfId="278"/>
    <cellStyle name="Normal 13 3" xfId="213"/>
    <cellStyle name="Normal 2" xfId="6"/>
    <cellStyle name="Normal 2 2" xfId="7"/>
    <cellStyle name="Normal 2 3" xfId="72"/>
    <cellStyle name="Normal 3" xfId="8"/>
    <cellStyle name="Normal 3 2" xfId="25"/>
    <cellStyle name="Normal 3 2 2" xfId="54"/>
    <cellStyle name="Normal 3 2 2 2" xfId="102"/>
    <cellStyle name="Normal 3 2 2 2 2" xfId="170"/>
    <cellStyle name="Normal 3 2 2 2 2 2" xfId="300"/>
    <cellStyle name="Normal 3 2 2 2 3" xfId="235"/>
    <cellStyle name="Normal 3 2 2 3" xfId="137"/>
    <cellStyle name="Normal 3 2 2 3 2" xfId="267"/>
    <cellStyle name="Normal 3 2 2 4" xfId="202"/>
    <cellStyle name="Normal 3 2 3" xfId="88"/>
    <cellStyle name="Normal 3 2 3 2" xfId="156"/>
    <cellStyle name="Normal 3 2 3 2 2" xfId="286"/>
    <cellStyle name="Normal 3 2 3 3" xfId="221"/>
    <cellStyle name="Normal 3 2 4" xfId="123"/>
    <cellStyle name="Normal 3 2 4 2" xfId="253"/>
    <cellStyle name="Normal 3 2 5" xfId="188"/>
    <cellStyle name="Normal 3 3" xfId="42"/>
    <cellStyle name="Normal 3 3 2" xfId="98"/>
    <cellStyle name="Normal 3 3 2 2" xfId="166"/>
    <cellStyle name="Normal 3 3 2 2 2" xfId="296"/>
    <cellStyle name="Normal 3 3 2 3" xfId="231"/>
    <cellStyle name="Normal 3 3 3" xfId="133"/>
    <cellStyle name="Normal 3 3 3 2" xfId="263"/>
    <cellStyle name="Normal 3 3 4" xfId="198"/>
    <cellStyle name="Normal 3 4" xfId="67"/>
    <cellStyle name="Normal 3 4 2" xfId="111"/>
    <cellStyle name="Normal 3 4 2 2" xfId="178"/>
    <cellStyle name="Normal 3 4 2 2 2" xfId="308"/>
    <cellStyle name="Normal 3 4 2 3" xfId="243"/>
    <cellStyle name="Normal 3 4 3" xfId="145"/>
    <cellStyle name="Normal 3 4 3 2" xfId="275"/>
    <cellStyle name="Normal 3 4 4" xfId="210"/>
    <cellStyle name="Normal 3 5" xfId="81"/>
    <cellStyle name="Normal 3 5 2" xfId="152"/>
    <cellStyle name="Normal 3 5 2 2" xfId="282"/>
    <cellStyle name="Normal 3 5 3" xfId="217"/>
    <cellStyle name="Normal 3 6" xfId="119"/>
    <cellStyle name="Normal 3 6 2" xfId="249"/>
    <cellStyle name="Normal 3 7" xfId="184"/>
    <cellStyle name="Normal 4" xfId="9"/>
    <cellStyle name="Normal 4 2" xfId="27"/>
    <cellStyle name="Normal 4 2 2" xfId="55"/>
    <cellStyle name="Normal 4 2 2 2" xfId="103"/>
    <cellStyle name="Normal 4 2 2 2 2" xfId="171"/>
    <cellStyle name="Normal 4 2 2 2 2 2" xfId="301"/>
    <cellStyle name="Normal 4 2 2 2 3" xfId="236"/>
    <cellStyle name="Normal 4 2 2 3" xfId="138"/>
    <cellStyle name="Normal 4 2 2 3 2" xfId="268"/>
    <cellStyle name="Normal 4 2 2 4" xfId="203"/>
    <cellStyle name="Normal 4 2 3" xfId="89"/>
    <cellStyle name="Normal 4 2 3 2" xfId="157"/>
    <cellStyle name="Normal 4 2 3 2 2" xfId="287"/>
    <cellStyle name="Normal 4 2 3 3" xfId="222"/>
    <cellStyle name="Normal 4 2 4" xfId="124"/>
    <cellStyle name="Normal 4 2 4 2" xfId="254"/>
    <cellStyle name="Normal 4 2 5" xfId="189"/>
    <cellStyle name="Normal 4 3" xfId="43"/>
    <cellStyle name="Normal 4 3 2" xfId="99"/>
    <cellStyle name="Normal 4 3 2 2" xfId="167"/>
    <cellStyle name="Normal 4 3 2 2 2" xfId="297"/>
    <cellStyle name="Normal 4 3 2 3" xfId="232"/>
    <cellStyle name="Normal 4 3 3" xfId="134"/>
    <cellStyle name="Normal 4 3 3 2" xfId="264"/>
    <cellStyle name="Normal 4 3 4" xfId="199"/>
    <cellStyle name="Normal 4 4" xfId="82"/>
    <cellStyle name="Normal 4 4 2" xfId="153"/>
    <cellStyle name="Normal 4 4 2 2" xfId="283"/>
    <cellStyle name="Normal 4 4 3" xfId="218"/>
    <cellStyle name="Normal 4 5" xfId="120"/>
    <cellStyle name="Normal 4 5 2" xfId="250"/>
    <cellStyle name="Normal 4 6" xfId="185"/>
    <cellStyle name="Normal 5" xfId="10"/>
    <cellStyle name="Normal 5 2" xfId="44"/>
    <cellStyle name="Normal 6" xfId="11"/>
    <cellStyle name="Normal 6 2" xfId="31"/>
    <cellStyle name="Normal 6 2 2" xfId="59"/>
    <cellStyle name="Normal 6 2 2 2" xfId="106"/>
    <cellStyle name="Normal 6 2 2 2 2" xfId="174"/>
    <cellStyle name="Normal 6 2 2 2 2 2" xfId="304"/>
    <cellStyle name="Normal 6 2 2 2 3" xfId="239"/>
    <cellStyle name="Normal 6 2 2 3" xfId="141"/>
    <cellStyle name="Normal 6 2 2 3 2" xfId="271"/>
    <cellStyle name="Normal 6 2 2 4" xfId="206"/>
    <cellStyle name="Normal 6 2 3" xfId="92"/>
    <cellStyle name="Normal 6 2 3 2" xfId="160"/>
    <cellStyle name="Normal 6 2 3 2 2" xfId="290"/>
    <cellStyle name="Normal 6 2 3 3" xfId="225"/>
    <cellStyle name="Normal 6 2 4" xfId="127"/>
    <cellStyle name="Normal 6 2 4 2" xfId="257"/>
    <cellStyle name="Normal 6 2 5" xfId="192"/>
    <cellStyle name="Normal 6 3" xfId="45"/>
    <cellStyle name="Normal 6 3 2" xfId="100"/>
    <cellStyle name="Normal 6 3 2 2" xfId="168"/>
    <cellStyle name="Normal 6 3 2 2 2" xfId="298"/>
    <cellStyle name="Normal 6 3 2 3" xfId="233"/>
    <cellStyle name="Normal 6 3 3" xfId="135"/>
    <cellStyle name="Normal 6 3 3 2" xfId="265"/>
    <cellStyle name="Normal 6 3 4" xfId="200"/>
    <cellStyle name="Normal 6 4" xfId="83"/>
    <cellStyle name="Normal 6 4 2" xfId="154"/>
    <cellStyle name="Normal 6 4 2 2" xfId="284"/>
    <cellStyle name="Normal 6 4 3" xfId="219"/>
    <cellStyle name="Normal 6 5" xfId="121"/>
    <cellStyle name="Normal 6 5 2" xfId="251"/>
    <cellStyle name="Normal 6 6" xfId="186"/>
    <cellStyle name="Normal 7" xfId="12"/>
    <cellStyle name="Normal 7 2" xfId="46"/>
    <cellStyle name="Normal 8" xfId="26"/>
    <cellStyle name="Normal 9" xfId="36"/>
    <cellStyle name="Normal 9 2" xfId="62"/>
    <cellStyle name="Normal 9 2 2" xfId="108"/>
    <cellStyle name="Normal 9 2 2 2" xfId="176"/>
    <cellStyle name="Normal 9 2 2 2 2" xfId="306"/>
    <cellStyle name="Normal 9 2 2 3" xfId="241"/>
    <cellStyle name="Normal 9 2 3" xfId="143"/>
    <cellStyle name="Normal 9 2 3 2" xfId="273"/>
    <cellStyle name="Normal 9 2 4" xfId="208"/>
    <cellStyle name="Normal 9 3" xfId="94"/>
    <cellStyle name="Normal 9 3 2" xfId="162"/>
    <cellStyle name="Normal 9 3 2 2" xfId="292"/>
    <cellStyle name="Normal 9 3 3" xfId="227"/>
    <cellStyle name="Normal 9 4" xfId="129"/>
    <cellStyle name="Normal 9 4 2" xfId="259"/>
    <cellStyle name="Normal 9 5" xfId="194"/>
    <cellStyle name="Normal_FICHA DE VERIFICAÇÃO PRELIMINAR - Plano R" xfId="34"/>
    <cellStyle name="Normal_Orçamento - possível reprogramação" xfId="13"/>
    <cellStyle name="Porcentagem" xfId="63" builtinId="5"/>
    <cellStyle name="Porcentagem 2" xfId="14"/>
    <cellStyle name="Porcentagem 2 2" xfId="30"/>
    <cellStyle name="Porcentagem 2 2 2" xfId="58"/>
    <cellStyle name="Porcentagem 2 2 2 2" xfId="105"/>
    <cellStyle name="Porcentagem 2 2 2 2 2" xfId="173"/>
    <cellStyle name="Porcentagem 2 2 2 2 2 2" xfId="303"/>
    <cellStyle name="Porcentagem 2 2 2 2 3" xfId="238"/>
    <cellStyle name="Porcentagem 2 2 2 3" xfId="140"/>
    <cellStyle name="Porcentagem 2 2 2 3 2" xfId="270"/>
    <cellStyle name="Porcentagem 2 2 2 4" xfId="205"/>
    <cellStyle name="Porcentagem 2 2 3" xfId="91"/>
    <cellStyle name="Porcentagem 2 2 3 2" xfId="159"/>
    <cellStyle name="Porcentagem 2 2 3 2 2" xfId="289"/>
    <cellStyle name="Porcentagem 2 2 3 3" xfId="224"/>
    <cellStyle name="Porcentagem 2 2 4" xfId="126"/>
    <cellStyle name="Porcentagem 2 2 4 2" xfId="256"/>
    <cellStyle name="Porcentagem 2 2 5" xfId="191"/>
    <cellStyle name="Porcentagem 2 3" xfId="47"/>
    <cellStyle name="Porcentagem 2 3 2" xfId="101"/>
    <cellStyle name="Porcentagem 2 3 2 2" xfId="169"/>
    <cellStyle name="Porcentagem 2 3 2 2 2" xfId="299"/>
    <cellStyle name="Porcentagem 2 3 2 3" xfId="234"/>
    <cellStyle name="Porcentagem 2 3 3" xfId="136"/>
    <cellStyle name="Porcentagem 2 3 3 2" xfId="266"/>
    <cellStyle name="Porcentagem 2 3 4" xfId="201"/>
    <cellStyle name="Porcentagem 2 4" xfId="84"/>
    <cellStyle name="Porcentagem 2 4 2" xfId="155"/>
    <cellStyle name="Porcentagem 2 4 2 2" xfId="285"/>
    <cellStyle name="Porcentagem 2 4 3" xfId="220"/>
    <cellStyle name="Porcentagem 2 5" xfId="122"/>
    <cellStyle name="Porcentagem 2 5 2" xfId="252"/>
    <cellStyle name="Porcentagem 2 6" xfId="187"/>
    <cellStyle name="Porcentagem 3" xfId="15"/>
    <cellStyle name="Porcentagem 4" xfId="16"/>
    <cellStyle name="Porcentagem 4 2" xfId="48"/>
    <cellStyle name="Porcentagem 5" xfId="17"/>
    <cellStyle name="Porcentagem 5 2" xfId="49"/>
    <cellStyle name="Porcentagem 6" xfId="70"/>
    <cellStyle name="Porcentagem 6 2" xfId="113"/>
    <cellStyle name="Porcentagem 6 2 2" xfId="180"/>
    <cellStyle name="Porcentagem 6 2 2 2" xfId="310"/>
    <cellStyle name="Porcentagem 6 2 3" xfId="245"/>
    <cellStyle name="Porcentagem 6 3" xfId="147"/>
    <cellStyle name="Porcentagem 6 3 2" xfId="277"/>
    <cellStyle name="Porcentagem 6 4" xfId="212"/>
    <cellStyle name="Porcentagem 7" xfId="109"/>
    <cellStyle name="Porcentagem 7 2" xfId="115"/>
    <cellStyle name="Separador de milhares [0]" xfId="19" builtinId="6"/>
    <cellStyle name="Separador de milhares [0] 2" xfId="33"/>
    <cellStyle name="Separador de milhares [0] 2 2" xfId="61"/>
    <cellStyle name="Separador de milhares [0] 3" xfId="50"/>
    <cellStyle name="Separador de milhares [0] 4" xfId="86"/>
    <cellStyle name="Separador de milhares 2" xfId="20"/>
    <cellStyle name="Separador de milhares 2 2" xfId="65"/>
    <cellStyle name="Separador de milhares 3" xfId="21"/>
    <cellStyle name="Separador de milhares 3 2" xfId="51"/>
    <cellStyle name="Separador de milhares 3 3" xfId="71"/>
    <cellStyle name="Separador de milhares 3 4" xfId="87"/>
    <cellStyle name="Separador de milhares 4" xfId="22"/>
    <cellStyle name="Separador de milhares 4 2" xfId="52"/>
    <cellStyle name="Separador de milhares_Orçamento - possível reprogramação" xfId="23"/>
    <cellStyle name="Vírgula" xfId="18" builtinId="3"/>
    <cellStyle name="Vírgula 2" xfId="24"/>
    <cellStyle name="Vírgula 2 2" xfId="53"/>
    <cellStyle name="Vírgula 3" xfId="64"/>
    <cellStyle name="Vírgula 4" xfId="85"/>
  </cellStyles>
  <dxfs count="8">
    <dxf>
      <fill>
        <patternFill patternType="none">
          <bgColor indexed="65"/>
        </patternFill>
      </fill>
    </dxf>
    <dxf>
      <font>
        <color indexed="9"/>
      </font>
      <fill>
        <patternFill patternType="none">
          <bgColor indexed="65"/>
        </patternFill>
      </fill>
      <border>
        <left/>
        <right/>
        <top/>
        <bottom/>
      </border>
    </dxf>
    <dxf>
      <font>
        <color theme="0"/>
      </font>
      <fill>
        <patternFill patternType="none">
          <bgColor indexed="65"/>
        </patternFill>
      </fill>
      <border>
        <left/>
        <right/>
        <top/>
        <bottom/>
      </border>
    </dxf>
    <dxf>
      <border>
        <left style="thin">
          <color indexed="64"/>
        </left>
        <right style="thin">
          <color indexed="64"/>
        </right>
        <top style="thin">
          <color indexed="64"/>
        </top>
        <bottom style="thin">
          <color indexed="64"/>
        </bottom>
      </border>
    </dxf>
    <dxf>
      <font>
        <b/>
        <i val="0"/>
        <color theme="1"/>
      </font>
      <fill>
        <patternFill>
          <bgColor theme="0" tint="-0.14996795556505021"/>
        </patternFill>
      </fill>
      <border>
        <left style="thin">
          <color indexed="64"/>
        </left>
        <right style="thin">
          <color indexed="64"/>
        </right>
        <top style="thin">
          <color indexed="64"/>
        </top>
        <bottom style="thin">
          <color indexed="64"/>
        </bottom>
      </border>
    </dxf>
    <dxf>
      <font>
        <b/>
        <i val="0"/>
      </font>
      <fill>
        <patternFill>
          <bgColor theme="0" tint="-0.14996795556505021"/>
        </patternFill>
      </fill>
    </dxf>
    <dxf>
      <font>
        <condense val="0"/>
        <extend val="0"/>
        <color indexed="17"/>
      </font>
      <border>
        <left style="thin">
          <color indexed="64"/>
        </left>
        <right style="thin">
          <color indexed="64"/>
        </right>
        <top style="thin">
          <color indexed="64"/>
        </top>
        <bottom style="thin">
          <color indexed="64"/>
        </bottom>
      </border>
    </dxf>
    <dxf>
      <font>
        <condense val="0"/>
        <extend val="0"/>
        <color indexed="10"/>
      </font>
      <border>
        <left style="thin">
          <color indexed="64"/>
        </left>
        <right style="thin">
          <color indexed="64"/>
        </right>
        <top style="thin">
          <color indexed="64"/>
        </top>
        <bottom style="thin">
          <color indexed="64"/>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0000"/>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22860</xdr:rowOff>
        </xdr:from>
        <xdr:to>
          <xdr:col>0</xdr:col>
          <xdr:colOff>0</xdr:colOff>
          <xdr:row>2</xdr:row>
          <xdr:rowOff>7620</xdr:rowOff>
        </xdr:to>
        <xdr:sp macro="" textlink="">
          <xdr:nvSpPr>
            <xdr:cNvPr id="9217" name="Object 1" hidden="1">
              <a:extLst>
                <a:ext uri="{63B3BB69-23CF-44E3-9099-C40C66FF867C}">
                  <a14:compatExt spid="_x0000_s9217"/>
                </a:ext>
                <a:ext uri="{FF2B5EF4-FFF2-40B4-BE49-F238E27FC236}">
                  <a16:creationId xmlns:a16="http://schemas.microsoft.com/office/drawing/2014/main" id="{00000000-0008-0000-0500-0000012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0</xdr:row>
          <xdr:rowOff>60960</xdr:rowOff>
        </xdr:from>
        <xdr:to>
          <xdr:col>10</xdr:col>
          <xdr:colOff>441960</xdr:colOff>
          <xdr:row>2</xdr:row>
          <xdr:rowOff>45720</xdr:rowOff>
        </xdr:to>
        <xdr:sp macro="" textlink="">
          <xdr:nvSpPr>
            <xdr:cNvPr id="9218" name="Object 2" hidden="1">
              <a:extLst>
                <a:ext uri="{63B3BB69-23CF-44E3-9099-C40C66FF867C}">
                  <a14:compatExt spid="_x0000_s9218"/>
                </a:ext>
                <a:ext uri="{FF2B5EF4-FFF2-40B4-BE49-F238E27FC236}">
                  <a16:creationId xmlns:a16="http://schemas.microsoft.com/office/drawing/2014/main" id="{00000000-0008-0000-0500-0000022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enato\Desktop\Users\Assomasul04\Documents\ARQUITETURA\PREFEITURA%20DE%20MUNDO%20NOVO\Mundo%20novo\OR&#199;AMENTOS\OR&#199;AMENTO%20RENATO%20-%20MUNDO%20NOV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ssomasul04\Documents\ARQUITETURA\PREFEITURA%20DE%20MUNDO%20NOVO\Mundo%20novo\OR&#199;AMENTOS\OR&#199;AMENTO%20RENATO%20-%20MUNDO%20NOV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Ç. PRAÇ"/>
      <sheetName val="CRON. FISICO FINANCEIRO"/>
      <sheetName val="PROPONENTE E CONCEDENTE"/>
    </sheetNames>
    <sheetDataSet>
      <sheetData sheetId="0">
        <row r="81">
          <cell r="F81" t="str">
            <v>UND</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Ç. PRAÇ"/>
      <sheetName val="CRON. FISICO FINANCEIRO"/>
      <sheetName val="PROPONENTE E CONCEDENTE"/>
    </sheetNames>
    <sheetDataSet>
      <sheetData sheetId="0">
        <row r="81">
          <cell r="F81" t="str">
            <v>UND</v>
          </cell>
        </row>
      </sheetData>
      <sheetData sheetId="1" refreshError="1"/>
      <sheetData sheetId="2"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6.bin"/><Relationship Id="rId6" Type="http://schemas.openxmlformats.org/officeDocument/2006/relationships/oleObject" Target="../embeddings/oleObject2.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0"/>
  <sheetViews>
    <sheetView showGridLines="0" view="pageBreakPreview" zoomScaleSheetLayoutView="100" workbookViewId="0">
      <selection activeCell="B7" sqref="B7"/>
    </sheetView>
  </sheetViews>
  <sheetFormatPr defaultColWidth="9" defaultRowHeight="13.2" x14ac:dyDescent="0.25"/>
  <cols>
    <col min="1" max="1" width="8" style="206" customWidth="1"/>
    <col min="2" max="2" width="71.33203125" style="178" customWidth="1"/>
    <col min="3" max="3" width="8" style="178" customWidth="1"/>
    <col min="4" max="4" width="15.88671875" style="178" customWidth="1"/>
    <col min="5" max="5" width="17.6640625" style="203" customWidth="1"/>
    <col min="6" max="6" width="13.88671875" style="178" hidden="1" customWidth="1"/>
    <col min="7" max="8" width="10.21875" style="178" hidden="1" customWidth="1"/>
    <col min="9" max="9" width="0" style="178" hidden="1" customWidth="1"/>
    <col min="10" max="10" width="9" style="178"/>
    <col min="11" max="11" width="13.88671875" style="178" bestFit="1" customWidth="1"/>
    <col min="12" max="16384" width="9" style="178"/>
  </cols>
  <sheetData>
    <row r="1" spans="1:27" s="2" customFormat="1" ht="10.5" customHeight="1" x14ac:dyDescent="0.3">
      <c r="A1" s="207"/>
      <c r="B1" s="195"/>
      <c r="C1" s="195"/>
      <c r="D1" s="195"/>
      <c r="E1" s="199"/>
    </row>
    <row r="2" spans="1:27" s="197" customFormat="1" ht="14.25" customHeight="1" x14ac:dyDescent="0.2">
      <c r="A2" s="489" t="s">
        <v>266</v>
      </c>
      <c r="B2" s="489"/>
      <c r="C2" s="489"/>
      <c r="D2" s="489"/>
      <c r="E2" s="489"/>
      <c r="F2" s="196"/>
    </row>
    <row r="3" spans="1:27" s="197" customFormat="1" ht="14.25" customHeight="1" x14ac:dyDescent="0.2">
      <c r="A3" s="322"/>
      <c r="B3" s="322"/>
      <c r="C3" s="322"/>
      <c r="D3" s="322"/>
      <c r="E3" s="322"/>
      <c r="F3" s="196"/>
    </row>
    <row r="4" spans="1:27" s="197" customFormat="1" ht="13.5" customHeight="1" x14ac:dyDescent="0.2">
      <c r="B4" s="208" t="s">
        <v>264</v>
      </c>
      <c r="C4" s="208" t="s">
        <v>43</v>
      </c>
      <c r="D4" s="209"/>
      <c r="E4" s="210">
        <v>0.83</v>
      </c>
      <c r="F4" s="198"/>
    </row>
    <row r="5" spans="1:27" s="197" customFormat="1" ht="12" customHeight="1" x14ac:dyDescent="0.2">
      <c r="B5" s="212" t="s">
        <v>265</v>
      </c>
      <c r="C5" s="208" t="s">
        <v>44</v>
      </c>
      <c r="D5" s="209"/>
      <c r="E5" s="210">
        <v>0.46500000000000002</v>
      </c>
      <c r="F5" s="198"/>
    </row>
    <row r="6" spans="1:27" s="197" customFormat="1" ht="24.75" customHeight="1" x14ac:dyDescent="0.2">
      <c r="B6" s="212" t="s">
        <v>296</v>
      </c>
      <c r="C6" s="211"/>
      <c r="D6" s="411" t="s">
        <v>295</v>
      </c>
      <c r="E6" s="412" t="s">
        <v>293</v>
      </c>
      <c r="F6" s="198"/>
    </row>
    <row r="7" spans="1:27" s="197" customFormat="1" ht="30.6" x14ac:dyDescent="0.2">
      <c r="B7" s="212" t="s">
        <v>297</v>
      </c>
      <c r="C7" s="211"/>
      <c r="D7" s="214" t="s">
        <v>294</v>
      </c>
      <c r="E7" s="323" t="s">
        <v>365</v>
      </c>
      <c r="F7" s="198"/>
    </row>
    <row r="8" spans="1:27" s="197" customFormat="1" ht="12.75" customHeight="1" x14ac:dyDescent="0.2">
      <c r="B8" s="208" t="s">
        <v>331</v>
      </c>
      <c r="C8" s="211"/>
      <c r="D8" s="214"/>
      <c r="E8" s="215"/>
      <c r="F8" s="198"/>
    </row>
    <row r="9" spans="1:27" s="197" customFormat="1" ht="12" customHeight="1" x14ac:dyDescent="0.2">
      <c r="B9" s="213"/>
      <c r="C9" s="211"/>
      <c r="D9" s="216" t="s">
        <v>8</v>
      </c>
      <c r="E9" s="217">
        <f>'BDI BASE'!N27</f>
        <v>0.28799999999999998</v>
      </c>
      <c r="F9" s="198"/>
    </row>
    <row r="10" spans="1:27" s="197" customFormat="1" ht="12" customHeight="1" x14ac:dyDescent="0.2">
      <c r="B10" s="211"/>
      <c r="C10" s="211"/>
      <c r="D10" s="218"/>
      <c r="E10" s="219"/>
      <c r="F10" s="198"/>
    </row>
    <row r="11" spans="1:27" ht="17.399999999999999" x14ac:dyDescent="0.25">
      <c r="A11" s="492" t="s">
        <v>124</v>
      </c>
      <c r="B11" s="492"/>
      <c r="C11" s="492"/>
      <c r="D11" s="492"/>
      <c r="E11" s="492"/>
      <c r="F11" s="192"/>
      <c r="G11" s="192"/>
      <c r="H11" s="192"/>
      <c r="I11" s="191"/>
      <c r="J11" s="191"/>
      <c r="K11" s="191"/>
      <c r="L11" s="191"/>
      <c r="M11" s="191"/>
      <c r="N11" s="191"/>
      <c r="O11" s="191"/>
      <c r="P11" s="191"/>
      <c r="Q11" s="191"/>
      <c r="R11" s="191"/>
      <c r="S11" s="191"/>
      <c r="T11" s="191"/>
      <c r="U11" s="191"/>
      <c r="V11" s="191"/>
      <c r="W11" s="191"/>
      <c r="X11" s="191"/>
      <c r="Y11" s="191"/>
      <c r="Z11" s="191"/>
      <c r="AA11" s="191"/>
    </row>
    <row r="12" spans="1:27" x14ac:dyDescent="0.25">
      <c r="A12" s="231"/>
      <c r="B12" s="232"/>
      <c r="C12" s="232"/>
      <c r="D12" s="232"/>
      <c r="E12" s="233"/>
    </row>
    <row r="13" spans="1:27" ht="13.8" x14ac:dyDescent="0.25">
      <c r="A13" s="234" t="s">
        <v>13</v>
      </c>
      <c r="B13" s="234" t="s">
        <v>123</v>
      </c>
      <c r="C13" s="234"/>
      <c r="D13" s="234" t="s">
        <v>10</v>
      </c>
      <c r="E13" s="235" t="s">
        <v>122</v>
      </c>
    </row>
    <row r="14" spans="1:27" ht="17.25" customHeight="1" x14ac:dyDescent="0.25">
      <c r="A14" s="236" t="str">
        <f>'PLANILHA ORÇAMENTÁRIA'!B13</f>
        <v>1.0</v>
      </c>
      <c r="B14" s="430" t="str">
        <f>'PLANILHA ORÇAMENTÁRIA'!D13</f>
        <v>ADMINISTRAÇÃO LOCAL</v>
      </c>
      <c r="C14" s="237"/>
      <c r="D14" s="238">
        <f>SUM(D15:D15)</f>
        <v>6.0606850948582133E-2</v>
      </c>
      <c r="E14" s="239">
        <f>SUM(E15:E15)</f>
        <v>20077.34</v>
      </c>
    </row>
    <row r="15" spans="1:27" ht="17.25" customHeight="1" x14ac:dyDescent="0.25">
      <c r="A15" s="240" t="str">
        <f>'PLANILHA ORÇAMENTÁRIA'!B14</f>
        <v>1.1</v>
      </c>
      <c r="B15" s="244" t="str">
        <f>'PLANILHA ORÇAMENTÁRIA'!D14</f>
        <v>ADMINISTRAÇÃO LOCAL</v>
      </c>
      <c r="C15" s="241"/>
      <c r="D15" s="242">
        <f>E15/$E$70</f>
        <v>6.0606850948582133E-2</v>
      </c>
      <c r="E15" s="243">
        <f>'PLANILHA ORÇAMENTÁRIA'!I14</f>
        <v>20077.34</v>
      </c>
    </row>
    <row r="16" spans="1:27" x14ac:dyDescent="0.25">
      <c r="A16" s="240"/>
      <c r="B16" s="244"/>
      <c r="C16" s="241"/>
      <c r="D16" s="242"/>
      <c r="E16" s="243"/>
    </row>
    <row r="17" spans="1:5" s="190" customFormat="1" ht="17.25" customHeight="1" x14ac:dyDescent="0.25">
      <c r="A17" s="236" t="str">
        <f>'PLANILHA ORÇAMENTÁRIA'!B16</f>
        <v>2.0</v>
      </c>
      <c r="B17" s="430" t="str">
        <f>'PLANILHA ORÇAMENTÁRIA'!D16</f>
        <v>SERVIÇOS PRELIMINARES</v>
      </c>
      <c r="C17" s="237"/>
      <c r="D17" s="238">
        <f>SUM(D18:D22)</f>
        <v>0.13625968574021954</v>
      </c>
      <c r="E17" s="239">
        <f>SUM(E18:E22)</f>
        <v>45138.99</v>
      </c>
    </row>
    <row r="18" spans="1:5" ht="24" customHeight="1" x14ac:dyDescent="0.25">
      <c r="A18" s="243" t="str">
        <f>'PLANILHA ORÇAMENTÁRIA'!B17</f>
        <v>2.1</v>
      </c>
      <c r="B18" s="244" t="str">
        <f>'PLANILHA ORÇAMENTÁRIA'!D17</f>
        <v>PLACA DE OBRA EM CHAPA DE AÇO GALVANIZADO</v>
      </c>
      <c r="C18" s="241"/>
      <c r="D18" s="242">
        <f>E18/$E$70</f>
        <v>4.2676739845550994E-3</v>
      </c>
      <c r="E18" s="243">
        <f>'PLANILHA ORÇAMENTÁRIA'!I17</f>
        <v>1413.76</v>
      </c>
    </row>
    <row r="19" spans="1:5" ht="27" customHeight="1" x14ac:dyDescent="0.25">
      <c r="A19" s="243" t="str">
        <f>'PLANILHA ORÇAMENTÁRIA'!B18</f>
        <v>2.2</v>
      </c>
      <c r="B19" s="244" t="str">
        <f>'PLANILHA ORÇAMENTÁRIA'!D18</f>
        <v>TAPUME COM TELHA METÁLICA. AF_05/2018</v>
      </c>
      <c r="C19" s="241"/>
      <c r="D19" s="242">
        <f>E19/$E$70</f>
        <v>0.10104757184425514</v>
      </c>
      <c r="E19" s="243">
        <f>'PLANILHA ORÇAMENTÁRIA'!I18</f>
        <v>33474.21</v>
      </c>
    </row>
    <row r="20" spans="1:5" ht="25.5" customHeight="1" x14ac:dyDescent="0.25">
      <c r="A20" s="243" t="str">
        <f>'PLANILHA ORÇAMENTÁRIA'!B19</f>
        <v>2.3</v>
      </c>
      <c r="B20" s="244" t="str">
        <f>'PLANILHA ORÇAMENTÁRIA'!D19</f>
        <v>EXECUÇÃO DE ALMOXARIFADO EM CANTEIRO DE OBRA EM CHAPA DE MADEIRA COMPENSADA, INCLUSO PRATELEIRAS. AF_02/2016</v>
      </c>
      <c r="C20" s="241"/>
      <c r="D20" s="242">
        <f>E20/$E$70</f>
        <v>1.5060684762804586E-2</v>
      </c>
      <c r="E20" s="243">
        <f>'PLANILHA ORÇAMENTÁRIA'!I19</f>
        <v>4989.18</v>
      </c>
    </row>
    <row r="21" spans="1:5" ht="27.75" customHeight="1" x14ac:dyDescent="0.25">
      <c r="A21" s="243" t="str">
        <f>'PLANILHA ORÇAMENTÁRIA'!B20</f>
        <v>2.4</v>
      </c>
      <c r="B21" s="244" t="str">
        <f>'PLANILHA ORÇAMENTÁRIA'!D20</f>
        <v>LIMPEZA MECANIZADA DE CAMADA VEGETAL, VEGETAÇÃO E PEQUENAS ÁRVORES ÂMETRO DE TRONCO MENOR QUE 0,20 M), COM TRATOR DE ESTEIRAS.AF_05/2018</v>
      </c>
      <c r="C21" s="241"/>
      <c r="D21" s="242">
        <f>E21/$E$70</f>
        <v>5.1078904122805015E-4</v>
      </c>
      <c r="E21" s="243">
        <f>'PLANILHA ORÇAMENTÁRIA'!I20</f>
        <v>169.20999999999998</v>
      </c>
    </row>
    <row r="22" spans="1:5" ht="27.75" customHeight="1" x14ac:dyDescent="0.25">
      <c r="A22" s="243" t="str">
        <f>'PLANILHA ORÇAMENTÁRIA'!B21</f>
        <v>2.5</v>
      </c>
      <c r="B22" s="244" t="str">
        <f>'PLANILHA ORÇAMENTÁRIA'!D21</f>
        <v>LOCACAO CONVENCIONAL DE OBRA, UTILIZANDO GABARITO DE TÁBUAS CORRIDAS PONTALETADAS A CADA 2,00M - 2 UTILIZAÇÕES. AF_10/2018</v>
      </c>
      <c r="C22" s="241"/>
      <c r="D22" s="242">
        <f>E22/$E$70</f>
        <v>1.5372966107376667E-2</v>
      </c>
      <c r="E22" s="243">
        <f>'PLANILHA ORÇAMENTÁRIA'!I21</f>
        <v>5092.63</v>
      </c>
    </row>
    <row r="23" spans="1:5" x14ac:dyDescent="0.25">
      <c r="A23" s="240"/>
      <c r="B23" s="241"/>
      <c r="C23" s="241"/>
      <c r="D23" s="242"/>
      <c r="E23" s="240"/>
    </row>
    <row r="24" spans="1:5" s="190" customFormat="1" ht="15" customHeight="1" x14ac:dyDescent="0.25">
      <c r="A24" s="236" t="str">
        <f>'PLANILHA ORÇAMENTÁRIA'!B23</f>
        <v>3.0</v>
      </c>
      <c r="B24" s="430" t="str">
        <f>'PLANILHA ORÇAMENTÁRIA'!D23</f>
        <v xml:space="preserve">MOVIMENTO DE TERRA </v>
      </c>
      <c r="C24" s="237"/>
      <c r="D24" s="238">
        <f>SUM(D25:D27)</f>
        <v>6.9340344374025937E-3</v>
      </c>
      <c r="E24" s="239">
        <f>SUM(E25:E27)</f>
        <v>2297.0500000000002</v>
      </c>
    </row>
    <row r="25" spans="1:5" ht="30" customHeight="1" x14ac:dyDescent="0.25">
      <c r="A25" s="243" t="str">
        <f>'PLANILHA ORÇAMENTÁRIA'!B24</f>
        <v>3.1</v>
      </c>
      <c r="B25" s="244" t="str">
        <f>'PLANILHA ORÇAMENTÁRIA'!D24</f>
        <v>ESCAVAÇÃO HORIZONTAL, INCLUINDO CARGA, DESCARGA E TRANSPORTE EM SOLO DE 1A CATEGORIA COM TRATOR DE ESTEIRAS (170HP/LÂMINA: 5,20M3) E CAMINHÃO BASCULANTE DE 10M3, DMT ATÉ 200M. AF_07/2020</v>
      </c>
      <c r="C25" s="241"/>
      <c r="D25" s="242">
        <f>E25/$E$70</f>
        <v>4.9760953083267372E-3</v>
      </c>
      <c r="E25" s="243">
        <f>'PLANILHA ORÇAMENTÁRIA'!I24</f>
        <v>1648.44</v>
      </c>
    </row>
    <row r="26" spans="1:5" ht="17.25" customHeight="1" x14ac:dyDescent="0.25">
      <c r="A26" s="243" t="str">
        <f>'PLANILHA ORÇAMENTÁRIA'!B25</f>
        <v>3.2</v>
      </c>
      <c r="B26" s="244" t="str">
        <f>'PLANILHA ORÇAMENTÁRIA'!D25</f>
        <v>ESPALHAMENTO DE MATERIAL COM TRATOR DE ESTEIRAS. AF_11/2019</v>
      </c>
      <c r="C26" s="241"/>
      <c r="D26" s="242">
        <f>E26/$E$70</f>
        <v>1.1215262247352845E-3</v>
      </c>
      <c r="E26" s="243">
        <f>'PLANILHA ORÇAMENTÁRIA'!I25</f>
        <v>371.53</v>
      </c>
    </row>
    <row r="27" spans="1:5" ht="17.25" customHeight="1" x14ac:dyDescent="0.25">
      <c r="A27" s="243" t="str">
        <f>'PLANILHA ORÇAMENTÁRIA'!B26</f>
        <v>3.3</v>
      </c>
      <c r="B27" s="244" t="str">
        <f>'PLANILHA ORÇAMENTÁRIA'!D26</f>
        <v>REGULARIZAÇÃO E COMPACTAÇÃO DE SUBLEITO DE SOLO PREDOMINANTEMENTE ARENOSO. AF_11/2019</v>
      </c>
      <c r="C27" s="241"/>
      <c r="D27" s="242">
        <f>E27/$E$70</f>
        <v>8.3641290434057186E-4</v>
      </c>
      <c r="E27" s="243">
        <f>'PLANILHA ORÇAMENTÁRIA'!I26</f>
        <v>277.08</v>
      </c>
    </row>
    <row r="28" spans="1:5" x14ac:dyDescent="0.25">
      <c r="A28" s="240"/>
      <c r="B28" s="241"/>
      <c r="C28" s="241"/>
      <c r="D28" s="242"/>
      <c r="E28" s="240"/>
    </row>
    <row r="29" spans="1:5" s="190" customFormat="1" ht="16.5" customHeight="1" x14ac:dyDescent="0.25">
      <c r="A29" s="236" t="str">
        <f>'PLANILHA ORÇAMENTÁRIA'!B28</f>
        <v>4.0</v>
      </c>
      <c r="B29" s="430" t="str">
        <f>'PLANILHA ORÇAMENTÁRIA'!D28</f>
        <v>INFRAESTRUTURA</v>
      </c>
      <c r="C29" s="237"/>
      <c r="D29" s="238">
        <f>SUM(D30:D31)</f>
        <v>0.15970040793392037</v>
      </c>
      <c r="E29" s="239">
        <f>SUM(E30:E31)</f>
        <v>52904.24</v>
      </c>
    </row>
    <row r="30" spans="1:5" x14ac:dyDescent="0.25">
      <c r="A30" s="243" t="s">
        <v>328</v>
      </c>
      <c r="B30" s="349" t="s">
        <v>254</v>
      </c>
      <c r="C30" s="241"/>
      <c r="D30" s="242">
        <f>E30/$E$70</f>
        <v>8.7233929577885283E-2</v>
      </c>
      <c r="E30" s="243">
        <f>SUM('PLANILHA ORÇAMENTÁRIA'!I30:I35)</f>
        <v>28898.14</v>
      </c>
    </row>
    <row r="31" spans="1:5" x14ac:dyDescent="0.25">
      <c r="A31" s="240" t="s">
        <v>327</v>
      </c>
      <c r="B31" s="349" t="s">
        <v>253</v>
      </c>
      <c r="C31" s="241"/>
      <c r="D31" s="242">
        <f>E31/$E$70</f>
        <v>7.2466478356035091E-2</v>
      </c>
      <c r="E31" s="243">
        <f>SUM('PLANILHA ORÇAMENTÁRIA'!I37:I41)</f>
        <v>24006.1</v>
      </c>
    </row>
    <row r="32" spans="1:5" ht="8.25" customHeight="1" x14ac:dyDescent="0.25">
      <c r="A32" s="240"/>
      <c r="B32" s="241"/>
      <c r="C32" s="241"/>
      <c r="D32" s="242"/>
      <c r="E32" s="240"/>
    </row>
    <row r="33" spans="1:5" s="190" customFormat="1" ht="15" customHeight="1" x14ac:dyDescent="0.25">
      <c r="A33" s="236" t="str">
        <f>'PLANILHA ORÇAMENTÁRIA'!B43</f>
        <v>5.0</v>
      </c>
      <c r="B33" s="430" t="str">
        <f>'PLANILHA ORÇAMENTÁRIA'!D43</f>
        <v xml:space="preserve">SUPERESTRUTURA </v>
      </c>
      <c r="C33" s="237"/>
      <c r="D33" s="238">
        <f>SUM(D34:D35)</f>
        <v>0.1238247905141576</v>
      </c>
      <c r="E33" s="239">
        <f>SUM(E34:E35)</f>
        <v>41019.660000000003</v>
      </c>
    </row>
    <row r="34" spans="1:5" ht="15.75" customHeight="1" x14ac:dyDescent="0.25">
      <c r="A34" s="243" t="s">
        <v>168</v>
      </c>
      <c r="B34" s="349" t="s">
        <v>156</v>
      </c>
      <c r="C34" s="241"/>
      <c r="D34" s="242">
        <f>E34/$E$70</f>
        <v>5.8203265662916857E-2</v>
      </c>
      <c r="E34" s="243">
        <f>SUM('PLANILHA ORÇAMENTÁRIA'!I45:I48)</f>
        <v>19281.100000000002</v>
      </c>
    </row>
    <row r="35" spans="1:5" x14ac:dyDescent="0.25">
      <c r="A35" s="240" t="s">
        <v>169</v>
      </c>
      <c r="B35" s="349" t="s">
        <v>255</v>
      </c>
      <c r="C35" s="241"/>
      <c r="D35" s="242">
        <f>E35/$E$70</f>
        <v>6.5621524851240731E-2</v>
      </c>
      <c r="E35" s="243">
        <f>SUM('PLANILHA ORÇAMENTÁRIA'!I50:I53)</f>
        <v>21738.559999999998</v>
      </c>
    </row>
    <row r="36" spans="1:5" ht="9" customHeight="1" x14ac:dyDescent="0.25">
      <c r="A36" s="240"/>
      <c r="B36" s="241"/>
      <c r="C36" s="241"/>
      <c r="D36" s="242"/>
      <c r="E36" s="240"/>
    </row>
    <row r="37" spans="1:5" s="190" customFormat="1" ht="18" customHeight="1" x14ac:dyDescent="0.25">
      <c r="A37" s="236" t="str">
        <f>'PLANILHA ORÇAMENTÁRIA'!B55</f>
        <v>6.0</v>
      </c>
      <c r="B37" s="430" t="str">
        <f>'PLANILHA ORÇAMENTÁRIA'!D55</f>
        <v>IMPERMEABILIZAÇÃO</v>
      </c>
      <c r="C37" s="237"/>
      <c r="D37" s="238">
        <f>SUM(D38:D39)</f>
        <v>3.1076506695604841E-2</v>
      </c>
      <c r="E37" s="239">
        <f>SUM(E38:E39)</f>
        <v>10294.77</v>
      </c>
    </row>
    <row r="38" spans="1:5" ht="17.25" customHeight="1" x14ac:dyDescent="0.25">
      <c r="A38" s="243" t="str">
        <f>'PLANILHA ORÇAMENTÁRIA'!B56</f>
        <v>6.1</v>
      </c>
      <c r="B38" s="241" t="str">
        <f>'PLANILHA ORÇAMENTÁRIA'!D56</f>
        <v xml:space="preserve"> IMPERMEABILIZAÇÃO DE SUPERFÍCIE COM EMULSÃO ASFÁLTICA, 2 DEMÃOS AF_06/2018</v>
      </c>
      <c r="C38" s="241"/>
      <c r="D38" s="242">
        <f>E38/$E$70</f>
        <v>1.1707395911979106E-2</v>
      </c>
      <c r="E38" s="243">
        <f>'PLANILHA ORÇAMENTÁRIA'!I56</f>
        <v>3878.3300000000004</v>
      </c>
    </row>
    <row r="39" spans="1:5" ht="21" x14ac:dyDescent="0.25">
      <c r="A39" s="243" t="str">
        <f>'PLANILHA ORÇAMENTÁRIA'!B57</f>
        <v>6.2</v>
      </c>
      <c r="B39" s="241" t="str">
        <f>'PLANILHA ORÇAMENTÁRIA'!D57</f>
        <v>IMPERMEABILIZAÇÃO DE PAREDES COM ARGAMASSA DE CIMENTO E AREIA, COM ADITIVO IMPERMEABILIZANTE, E = 2CM. AF_06/2018</v>
      </c>
      <c r="C39" s="241"/>
      <c r="D39" s="242">
        <f>E39/$E$70</f>
        <v>1.9369110783625736E-2</v>
      </c>
      <c r="E39" s="243">
        <f>'PLANILHA ORÇAMENTÁRIA'!I57</f>
        <v>6416.44</v>
      </c>
    </row>
    <row r="40" spans="1:5" x14ac:dyDescent="0.25">
      <c r="A40" s="240"/>
      <c r="B40" s="241"/>
      <c r="C40" s="241"/>
      <c r="D40" s="242"/>
      <c r="E40" s="240"/>
    </row>
    <row r="41" spans="1:5" s="190" customFormat="1" ht="18.75" customHeight="1" x14ac:dyDescent="0.25">
      <c r="A41" s="236" t="str">
        <f>'PLANILHA ORÇAMENTÁRIA'!B59</f>
        <v>7.0</v>
      </c>
      <c r="B41" s="430" t="str">
        <f>'PLANILHA ORÇAMENTÁRIA'!D59</f>
        <v>PAREDES</v>
      </c>
      <c r="C41" s="237"/>
      <c r="D41" s="238">
        <f>SUM(D42:D42)</f>
        <v>3.5764168147248518E-2</v>
      </c>
      <c r="E41" s="239">
        <f>SUM(E42:E42)</f>
        <v>11847.66</v>
      </c>
    </row>
    <row r="42" spans="1:5" ht="31.2" x14ac:dyDescent="0.25">
      <c r="A42" s="243" t="str">
        <f>'PLANILHA ORÇAMENTÁRIA'!B60</f>
        <v>7.1</v>
      </c>
      <c r="B42" s="244" t="str">
        <f>'PLANILHA ORÇAMENTÁRIA'!D60</f>
        <v>ALVENARIA DE VEDAÇÃO DE BLOCOS CERÂMICOS FURADOS NA HORIZONTAL DE 9X19X19CM (ESPESSURA 9CM) DE PAREDES COM ÁREA LÍQUIDA MAIOR OU IGUAL A 6M² SEM VÃOS E ARGAMASSA DE ASSENTAMENTO COM PREPARO EM BETONEIRA. AF_06/2014</v>
      </c>
      <c r="C42" s="241"/>
      <c r="D42" s="242">
        <f>E42/$E$70</f>
        <v>3.5764168147248518E-2</v>
      </c>
      <c r="E42" s="243">
        <f>SUM('PLANILHA ORÇAMENTÁRIA'!I60)</f>
        <v>11847.66</v>
      </c>
    </row>
    <row r="43" spans="1:5" x14ac:dyDescent="0.25">
      <c r="A43" s="240"/>
      <c r="B43" s="241"/>
      <c r="C43" s="241"/>
      <c r="D43" s="242"/>
      <c r="E43" s="240"/>
    </row>
    <row r="44" spans="1:5" s="190" customFormat="1" ht="18" customHeight="1" x14ac:dyDescent="0.25">
      <c r="A44" s="236" t="str">
        <f>'PLANILHA ORÇAMENTÁRIA'!B62</f>
        <v>8.0</v>
      </c>
      <c r="B44" s="430" t="str">
        <f>'PLANILHA ORÇAMENTÁRIA'!D62</f>
        <v>REVESTIMENTO DE PAREDES</v>
      </c>
      <c r="C44" s="237"/>
      <c r="D44" s="238">
        <f>SUM(D45:D46)</f>
        <v>1.1942731374742173E-2</v>
      </c>
      <c r="E44" s="239">
        <f>SUM(E45:E46)</f>
        <v>3956.29</v>
      </c>
    </row>
    <row r="45" spans="1:5" ht="31.2" x14ac:dyDescent="0.25">
      <c r="A45" s="243" t="str">
        <f>'PLANILHA ORÇAMENTÁRIA'!B63</f>
        <v>8.1</v>
      </c>
      <c r="B45" s="244" t="str">
        <f>'PLANILHA ORÇAMENTÁRIA'!D63</f>
        <v>CHAPISCO APLICADO EM ALVENARIA (SEM PRESENÇA DE VÃOS) E ESTRUTURAS DE CONCRETO DE FACHADA, COM COLHER DE PEDREIRO. ARGAMASSA TRAÇO 1:3 COM
PREPARO EM BETONEIRA 400L. AF_06/2014</v>
      </c>
      <c r="C45" s="241"/>
      <c r="D45" s="242">
        <f>E45/$E$70</f>
        <v>2.5510774702548625E-3</v>
      </c>
      <c r="E45" s="243">
        <f>'PLANILHA ORÇAMENTÁRIA'!I63</f>
        <v>845.1</v>
      </c>
    </row>
    <row r="46" spans="1:5" ht="31.2" x14ac:dyDescent="0.25">
      <c r="A46" s="243" t="str">
        <f>'PLANILHA ORÇAMENTÁRIA'!B64</f>
        <v>8.2</v>
      </c>
      <c r="B46" s="244" t="str">
        <f>'PLANILHA ORÇAMENTÁRIA'!D64</f>
        <v>MASSA ÚNICA, PARA RECEBIMENTO DE PINTURA, EM ARGAMASSA TRAÇO 1:2:8, PREPARO MECÂNICO COM BETONEIRA 400L, APLICADA MANUALMENTE EM FACES INTERNAS DE PAREDES, ESPESSURA DE 10MM, COM EXECUÇÃO DE TALISCAS. AF_06/2014</v>
      </c>
      <c r="C46" s="241"/>
      <c r="D46" s="242">
        <f>E46/$E$70</f>
        <v>9.3916539044873095E-3</v>
      </c>
      <c r="E46" s="243">
        <f>'PLANILHA ORÇAMENTÁRIA'!I64</f>
        <v>3111.19</v>
      </c>
    </row>
    <row r="47" spans="1:5" x14ac:dyDescent="0.25">
      <c r="A47" s="240"/>
      <c r="B47" s="241"/>
      <c r="C47" s="241"/>
      <c r="D47" s="242"/>
      <c r="E47" s="243"/>
    </row>
    <row r="48" spans="1:5" s="190" customFormat="1" ht="18" customHeight="1" x14ac:dyDescent="0.25">
      <c r="A48" s="236" t="str">
        <f>'PLANILHA ORÇAMENTÁRIA'!B66</f>
        <v>9.0</v>
      </c>
      <c r="B48" s="430" t="str">
        <f>'PLANILHA ORÇAMENTÁRIA'!D66</f>
        <v xml:space="preserve">PAVIMENTAÇÃO </v>
      </c>
      <c r="C48" s="237"/>
      <c r="D48" s="238">
        <f>SUM(D49:D51)</f>
        <v>0.31677366792988915</v>
      </c>
      <c r="E48" s="239">
        <f>SUM(E49:E51)</f>
        <v>104938.18</v>
      </c>
    </row>
    <row r="49" spans="1:5" ht="21" x14ac:dyDescent="0.25">
      <c r="A49" s="243" t="str">
        <f>'PLANILHA ORÇAMENTÁRIA'!B68</f>
        <v>9.1</v>
      </c>
      <c r="B49" s="349" t="str">
        <f>'PLANILHA ORÇAMENTÁRIA'!D68</f>
        <v>LASTRO DE CONCRETO MAGRO, APLICADO EM PISOS OU RADIERS, ESPESSURA DE 3 CM. AF_07/2016</v>
      </c>
      <c r="C49" s="241"/>
      <c r="D49" s="242">
        <f>E49/$E$70</f>
        <v>3.3937269454788165E-2</v>
      </c>
      <c r="E49" s="243">
        <f>'PLANILHA ORÇAMENTÁRIA'!I68</f>
        <v>11242.46</v>
      </c>
    </row>
    <row r="50" spans="1:5" ht="31.2" x14ac:dyDescent="0.25">
      <c r="A50" s="243" t="str">
        <f>'PLANILHA ORÇAMENTÁRIA'!B69</f>
        <v>9.2</v>
      </c>
      <c r="B50" s="349" t="str">
        <f>'PLANILHA ORÇAMENTÁRIA'!D69</f>
        <v>EXECUÇÃO DE PASSEIO (CALÇADA) OU PISO DE CONCRETO COM CONCRETO MOLDADO IN LOCO, FEITO EM OBRA, ACABAMENTO CONVENCIONAL, ESPESSURA 12 CM, ARMADO. AF_07/2016</v>
      </c>
      <c r="C50" s="241"/>
      <c r="D50" s="242">
        <f t="shared" ref="D50:D51" si="0">E50/$E$70</f>
        <v>0.27083709723668287</v>
      </c>
      <c r="E50" s="243">
        <f>'PLANILHA ORÇAMENTÁRIA'!I69</f>
        <v>89720.689999999988</v>
      </c>
    </row>
    <row r="51" spans="1:5" ht="21" x14ac:dyDescent="0.25">
      <c r="A51" s="243" t="str">
        <f>'PLANILHA ORÇAMENTÁRIA'!B70</f>
        <v>9.3</v>
      </c>
      <c r="B51" s="349" t="str">
        <f>'PLANILHA ORÇAMENTÁRIA'!D70</f>
        <v>POLIDORA DE PISO (POLITRIZ), PESO DE 100KG, DIÂMETRO 450 MM, MOTOR ELÉTRICO, POTÊNCIA 4 HP - CHP DIURNO. AF_09/2016</v>
      </c>
      <c r="C51" s="241"/>
      <c r="D51" s="242">
        <f t="shared" si="0"/>
        <v>1.1999301238418159E-2</v>
      </c>
      <c r="E51" s="243">
        <f>'PLANILHA ORÇAMENTÁRIA'!I70</f>
        <v>3975.03</v>
      </c>
    </row>
    <row r="52" spans="1:5" x14ac:dyDescent="0.25">
      <c r="A52" s="240"/>
      <c r="B52" s="241"/>
      <c r="C52" s="241"/>
      <c r="D52" s="242"/>
      <c r="E52" s="243"/>
    </row>
    <row r="53" spans="1:5" s="190" customFormat="1" ht="17.25" customHeight="1" x14ac:dyDescent="0.25">
      <c r="A53" s="236" t="str">
        <f>'PLANILHA ORÇAMENTÁRIA'!B72</f>
        <v>10.0</v>
      </c>
      <c r="B53" s="430" t="str">
        <f>'PLANILHA ORÇAMENTÁRIA'!D72</f>
        <v xml:space="preserve">PINTURA </v>
      </c>
      <c r="C53" s="237"/>
      <c r="D53" s="238">
        <f>SUM(D54:D58)</f>
        <v>1.5061439430142844E-2</v>
      </c>
      <c r="E53" s="239">
        <f>SUM(E54:E58)</f>
        <v>4989.43</v>
      </c>
    </row>
    <row r="54" spans="1:5" ht="15.75" customHeight="1" x14ac:dyDescent="0.25">
      <c r="A54" s="240" t="s">
        <v>120</v>
      </c>
      <c r="B54" s="241" t="str">
        <f>'PLANILHA ORÇAMENTÁRIA'!D74</f>
        <v>APLICAÇÃO MANUAL DE FUNDO SELADOR ACRÍLICO EM PAREDES EXTERNAS DE CASAS. AF_06/2014</v>
      </c>
      <c r="C54" s="241"/>
      <c r="D54" s="242">
        <f>E54/$E$70</f>
        <v>1.4061263713399804E-3</v>
      </c>
      <c r="E54" s="243">
        <f>'PLANILHA ORÇAMENTÁRIA'!I74</f>
        <v>465.81</v>
      </c>
    </row>
    <row r="55" spans="1:5" ht="15.75" customHeight="1" x14ac:dyDescent="0.25">
      <c r="A55" s="240" t="s">
        <v>330</v>
      </c>
      <c r="B55" s="241" t="str">
        <f>'PLANILHA ORÇAMENTÁRIA'!D75</f>
        <v>APLICAÇÃO MANUAL DE PINTURA COM TINTA LÁTEX ACRÍLICA EM PAREDES, DUAS DEMÃOS. AF_06/2014</v>
      </c>
      <c r="C55" s="241"/>
      <c r="D55" s="242">
        <f t="shared" ref="D55:D58" si="1">E55/$E$70</f>
        <v>7.1687963529885844E-3</v>
      </c>
      <c r="E55" s="243">
        <f>'PLANILHA ORÇAMENTÁRIA'!I75</f>
        <v>2374.8200000000002</v>
      </c>
    </row>
    <row r="56" spans="1:5" ht="15.75" customHeight="1" x14ac:dyDescent="0.25">
      <c r="A56" s="243" t="str">
        <f>'PLANILHA ORÇAMENTÁRIA'!B77</f>
        <v>10.3</v>
      </c>
      <c r="B56" s="349" t="str">
        <f>'PLANILHA ORÇAMENTÁRIA'!D77</f>
        <v>LIXAMENTO MANUAL EM SUPERFÍCIES METÁLICAS EM OBRA. AF_01/2020</v>
      </c>
      <c r="C56" s="241"/>
      <c r="D56" s="242">
        <f t="shared" si="1"/>
        <v>1.1002747924898767E-3</v>
      </c>
      <c r="E56" s="243">
        <f>'PLANILHA ORÇAMENTÁRIA'!I77</f>
        <v>364.49</v>
      </c>
    </row>
    <row r="57" spans="1:5" ht="31.2" x14ac:dyDescent="0.25">
      <c r="A57" s="243" t="str">
        <f>'PLANILHA ORÇAMENTÁRIA'!B78</f>
        <v>10.4</v>
      </c>
      <c r="B57" s="349" t="str">
        <f>'PLANILHA ORÇAMENTÁRIA'!D78</f>
        <v>PINTURA COM TINTA ALQUÍDICA DE FUNDO (TIPO ZARCÃO) APLICADA A ROLO OU PINCEL SOBRE SUPERFÍCIES METÁLICAS (EXCETO PERFIL) EXECUTADO EM OBRA (POR DEMÃO). AF_01/2020</v>
      </c>
      <c r="C57" s="241"/>
      <c r="D57" s="242">
        <f t="shared" si="1"/>
        <v>2.6636738371232879E-3</v>
      </c>
      <c r="E57" s="243">
        <f>'PLANILHA ORÇAMENTÁRIA'!I78</f>
        <v>882.4</v>
      </c>
    </row>
    <row r="58" spans="1:5" ht="31.2" x14ac:dyDescent="0.25">
      <c r="A58" s="243" t="str">
        <f>'PLANILHA ORÇAMENTÁRIA'!B79</f>
        <v>10.5</v>
      </c>
      <c r="B58" s="349" t="str">
        <f>'PLANILHA ORÇAMENTÁRIA'!D79</f>
        <v>PINTURA COM TINTA ALQUÍDICA DE ACABAMENTO (ESMALTE SINTÉTICO ACETINADO ) APLICADA A ROLO OU PINCEL SOBRE SUPERFÍCIES METÁLICAS (EXCETO PERFIL) EXECUTADO EM OBRA (POR DEMÃO). AF_01/2020</v>
      </c>
      <c r="C58" s="241"/>
      <c r="D58" s="242">
        <f t="shared" si="1"/>
        <v>2.7225680762011156E-3</v>
      </c>
      <c r="E58" s="243">
        <f>'PLANILHA ORÇAMENTÁRIA'!I79</f>
        <v>901.91</v>
      </c>
    </row>
    <row r="59" spans="1:5" x14ac:dyDescent="0.25">
      <c r="A59" s="240"/>
      <c r="B59" s="241"/>
      <c r="C59" s="241"/>
      <c r="D59" s="242"/>
      <c r="E59" s="243"/>
    </row>
    <row r="60" spans="1:5" s="190" customFormat="1" ht="15" customHeight="1" x14ac:dyDescent="0.25">
      <c r="A60" s="236" t="str">
        <f>'PLANILHA ORÇAMENTÁRIA'!B81</f>
        <v>11.0</v>
      </c>
      <c r="B60" s="430" t="str">
        <f>'PLANILHA ORÇAMENTÁRIA'!D81</f>
        <v>EQUIPAMENTOS</v>
      </c>
      <c r="C60" s="237"/>
      <c r="D60" s="238">
        <f>SUM(D61:D65)</f>
        <v>9.9430561231911727E-2</v>
      </c>
      <c r="E60" s="239">
        <f>SUM(E61:E65)</f>
        <v>32938.54</v>
      </c>
    </row>
    <row r="61" spans="1:5" ht="41.4" x14ac:dyDescent="0.25">
      <c r="A61" s="243" t="str">
        <f>'PLANILHA ORÇAMENTÁRIA'!B82</f>
        <v>11.1</v>
      </c>
      <c r="B61" s="241" t="str">
        <f>'PLANILHA ORÇAMENTÁRIA'!D82</f>
        <v>GUARDA-CORPO DE AÇO GALVANIZADO DE 1,10M, MONTANTES TUBULARES DE 1.1/4" ESPAÇADOS DE 1,20M, TRAVESSA SUPERIOR DE 1.1/2", GRADIL FORMADO POR
TUBOS HORIZONTAIS DE 1" E VERTICAIS DE 3/4", FIXADO COM CHUMBADOR MECÂ
NICO. AF_04/2019_P</v>
      </c>
      <c r="C61" s="241"/>
      <c r="D61" s="242">
        <f>E61/$E$70</f>
        <v>6.6335711833476682E-2</v>
      </c>
      <c r="E61" s="243">
        <f>'PLANILHA ORÇAMENTÁRIA'!I82</f>
        <v>21975.15</v>
      </c>
    </row>
    <row r="62" spans="1:5" x14ac:dyDescent="0.25">
      <c r="A62" s="243" t="str">
        <f>'PLANILHA ORÇAMENTÁRIA'!B83</f>
        <v>11.2</v>
      </c>
      <c r="B62" s="241" t="str">
        <f>'PLANILHA ORÇAMENTÁRIA'!D83</f>
        <v>CORRIMÃO SIMPLES, DIÂMETRO EXTERNO = 1 1/2", EM AÇO GALVANIZADO. AF_04/2019_P</v>
      </c>
      <c r="C62" s="241"/>
      <c r="D62" s="242">
        <f t="shared" ref="D62:D65" si="2">E62/$E$70</f>
        <v>8.6754444137848268E-3</v>
      </c>
      <c r="E62" s="243">
        <f>'PLANILHA ORÇAMENTÁRIA'!I83</f>
        <v>2873.9300000000003</v>
      </c>
    </row>
    <row r="63" spans="1:5" x14ac:dyDescent="0.25">
      <c r="A63" s="243" t="str">
        <f>'PLANILHA ORÇAMENTÁRIA'!B84</f>
        <v>11.3</v>
      </c>
      <c r="B63" s="241" t="str">
        <f>'PLANILHA ORÇAMENTÁRIA'!D84</f>
        <v>TUBO DE AÇO GALVANIZADO 2.1/2" (DETALHE DE QUINA 01)</v>
      </c>
      <c r="C63" s="241"/>
      <c r="D63" s="242">
        <f t="shared" si="2"/>
        <v>7.1454620388895782E-3</v>
      </c>
      <c r="E63" s="243">
        <f>'PLANILHA ORÇAMENTÁRIA'!I84</f>
        <v>2367.09</v>
      </c>
    </row>
    <row r="64" spans="1:5" x14ac:dyDescent="0.25">
      <c r="A64" s="243" t="str">
        <f>'PLANILHA ORÇAMENTÁRIA'!B85</f>
        <v>11.4</v>
      </c>
      <c r="B64" s="241" t="str">
        <f>'PLANILHA ORÇAMENTÁRIA'!D85</f>
        <v>CANTONEIRA DE ABAS DESIGUAIS (DETALHE DE+B34+B35)</v>
      </c>
      <c r="C64" s="241"/>
      <c r="D64" s="242">
        <f t="shared" si="2"/>
        <v>7.6179139793340084E-3</v>
      </c>
      <c r="E64" s="243">
        <f>'PLANILHA ORÇAMENTÁRIA'!I85</f>
        <v>2523.6</v>
      </c>
    </row>
    <row r="65" spans="1:27" x14ac:dyDescent="0.25">
      <c r="A65" s="243" t="str">
        <f>'PLANILHA ORÇAMENTÁRIA'!B86</f>
        <v>11.5</v>
      </c>
      <c r="B65" s="241" t="str">
        <f>'PLANILHA ORÇAMENTÁRIA'!D86</f>
        <v>CANTONEIRA DE ABAS IGUAS (DETALHE DE QUINA 03)</v>
      </c>
      <c r="C65" s="241"/>
      <c r="D65" s="242">
        <f t="shared" si="2"/>
        <v>9.656028966426632E-3</v>
      </c>
      <c r="E65" s="243">
        <f>'PLANILHA ORÇAMENTÁRIA'!I86</f>
        <v>3198.77</v>
      </c>
    </row>
    <row r="66" spans="1:27" x14ac:dyDescent="0.25">
      <c r="A66" s="240"/>
      <c r="B66" s="241"/>
      <c r="C66" s="241"/>
      <c r="D66" s="242"/>
      <c r="E66" s="243"/>
    </row>
    <row r="67" spans="1:27" s="190" customFormat="1" ht="16.5" customHeight="1" x14ac:dyDescent="0.25">
      <c r="A67" s="236" t="str">
        <f>'PLANILHA ORÇAMENTÁRIA'!B88</f>
        <v>12.0</v>
      </c>
      <c r="B67" s="430" t="str">
        <f>'PLANILHA ORÇAMENTÁRIA'!D88</f>
        <v xml:space="preserve">SERVIÇOS FINAIS </v>
      </c>
      <c r="C67" s="237"/>
      <c r="D67" s="238">
        <f>SUM(D68:D68)</f>
        <v>2.6251556161784859E-3</v>
      </c>
      <c r="E67" s="239">
        <f>SUM(E68:E68)</f>
        <v>869.64</v>
      </c>
    </row>
    <row r="68" spans="1:27" x14ac:dyDescent="0.25">
      <c r="A68" s="243" t="str">
        <f>'PLANILHA ORÇAMENTÁRIA'!B89</f>
        <v>12.1</v>
      </c>
      <c r="B68" s="244" t="str">
        <f>'PLANILHA ORÇAMENTÁRIA'!D89</f>
        <v>LIMPEZA DE SUPERFÍCIE COM JATO DE ALTA PRESSÃO. AF_04/2019</v>
      </c>
      <c r="C68" s="241"/>
      <c r="D68" s="242">
        <f>E68/$E$70</f>
        <v>2.6251556161784859E-3</v>
      </c>
      <c r="E68" s="243">
        <f>'PLANILHA ORÇAMENTÁRIA'!I89</f>
        <v>869.64</v>
      </c>
    </row>
    <row r="69" spans="1:27" x14ac:dyDescent="0.25">
      <c r="A69" s="240"/>
      <c r="B69" s="241"/>
      <c r="C69" s="241"/>
      <c r="D69" s="242"/>
      <c r="E69" s="243"/>
    </row>
    <row r="70" spans="1:27" ht="26.4" x14ac:dyDescent="0.25">
      <c r="A70" s="245" t="s">
        <v>125</v>
      </c>
      <c r="B70" s="193"/>
      <c r="C70" s="193"/>
      <c r="D70" s="246">
        <f>SUM(D67,D60,D53,D48,D44,D41,D37,D33,D29,D24,D17,D14)</f>
        <v>0.99999999999999989</v>
      </c>
      <c r="E70" s="247">
        <f>SUM(E67,E60,E53,E48,E44,E41,E37,E33,E29,E24,E17,E14)</f>
        <v>331271.78999999998</v>
      </c>
      <c r="F70" s="224">
        <f>'PLANILHA ORÇAMENTÁRIA'!I91</f>
        <v>331271.78999999998</v>
      </c>
      <c r="G70" s="225">
        <f>F70-H70</f>
        <v>-1134228.21</v>
      </c>
      <c r="H70" s="225">
        <v>1465500</v>
      </c>
      <c r="I70" s="188"/>
      <c r="J70" s="188"/>
      <c r="K70" s="224">
        <f>'PLANILHA ORÇAMENTÁRIA'!I91</f>
        <v>331271.78999999998</v>
      </c>
      <c r="L70" s="188"/>
      <c r="M70" s="188"/>
      <c r="N70" s="188"/>
      <c r="O70" s="188"/>
      <c r="P70" s="188"/>
      <c r="Q70" s="188"/>
      <c r="R70" s="188"/>
      <c r="S70" s="188"/>
      <c r="T70" s="188"/>
      <c r="U70" s="188"/>
      <c r="V70" s="188"/>
      <c r="W70" s="188"/>
      <c r="X70" s="188"/>
      <c r="Y70" s="188"/>
      <c r="Z70" s="188"/>
      <c r="AA70" s="188"/>
    </row>
    <row r="71" spans="1:27" x14ac:dyDescent="0.25">
      <c r="A71" s="493"/>
      <c r="B71" s="493"/>
      <c r="C71" s="493"/>
      <c r="D71" s="493"/>
      <c r="E71" s="248"/>
      <c r="F71" s="188"/>
      <c r="G71" s="188"/>
      <c r="H71" s="188"/>
      <c r="I71" s="188"/>
      <c r="J71" s="188"/>
      <c r="K71" s="188"/>
      <c r="L71" s="188"/>
      <c r="M71" s="188"/>
      <c r="N71" s="188"/>
      <c r="O71" s="188"/>
      <c r="P71" s="188"/>
      <c r="Q71" s="188"/>
      <c r="R71" s="188"/>
      <c r="S71" s="188"/>
      <c r="T71" s="188"/>
      <c r="U71" s="188"/>
      <c r="V71" s="188"/>
      <c r="W71" s="188"/>
      <c r="X71" s="188"/>
      <c r="Y71" s="188"/>
      <c r="Z71" s="188"/>
      <c r="AA71" s="188"/>
    </row>
    <row r="72" spans="1:27" ht="14.25" customHeight="1" x14ac:dyDescent="0.25">
      <c r="A72" s="494" t="s">
        <v>119</v>
      </c>
      <c r="B72" s="494"/>
      <c r="C72" s="494"/>
      <c r="D72" s="494"/>
      <c r="E72" s="494"/>
      <c r="F72" s="188"/>
      <c r="G72" s="225">
        <v>300551.75</v>
      </c>
      <c r="H72" s="188"/>
      <c r="I72" s="188"/>
      <c r="J72" s="188"/>
      <c r="K72" s="188"/>
      <c r="L72" s="188"/>
      <c r="M72" s="188"/>
      <c r="N72" s="188"/>
      <c r="O72" s="188"/>
      <c r="P72" s="188"/>
      <c r="Q72" s="188"/>
      <c r="R72" s="188"/>
      <c r="S72" s="188"/>
      <c r="T72" s="188"/>
      <c r="U72" s="188"/>
      <c r="V72" s="188"/>
      <c r="W72" s="188"/>
      <c r="X72" s="188"/>
      <c r="Y72" s="188"/>
      <c r="Z72" s="188"/>
      <c r="AA72" s="188"/>
    </row>
    <row r="73" spans="1:27" x14ac:dyDescent="0.25">
      <c r="A73" s="227" t="s">
        <v>132</v>
      </c>
      <c r="B73" s="226"/>
      <c r="C73" s="226"/>
      <c r="D73" s="226"/>
      <c r="E73" s="249">
        <f>E14</f>
        <v>20077.34</v>
      </c>
      <c r="F73" s="188"/>
      <c r="G73" s="188"/>
      <c r="H73" s="188"/>
      <c r="I73" s="188"/>
      <c r="J73" s="188"/>
      <c r="K73" s="188"/>
      <c r="L73" s="188"/>
      <c r="M73" s="188"/>
      <c r="N73" s="188"/>
      <c r="O73" s="188"/>
      <c r="P73" s="188"/>
      <c r="Q73" s="188"/>
      <c r="R73" s="188"/>
      <c r="S73" s="188"/>
      <c r="T73" s="188"/>
      <c r="U73" s="188"/>
      <c r="V73" s="188"/>
      <c r="W73" s="188"/>
      <c r="X73" s="188"/>
      <c r="Y73" s="188"/>
      <c r="Z73" s="188"/>
      <c r="AA73" s="188"/>
    </row>
    <row r="74" spans="1:27" x14ac:dyDescent="0.25">
      <c r="A74" s="227" t="s">
        <v>45</v>
      </c>
      <c r="B74" s="226"/>
      <c r="C74" s="226"/>
      <c r="D74" s="226"/>
      <c r="E74" s="249">
        <f>E17</f>
        <v>45138.99</v>
      </c>
      <c r="F74" s="188"/>
      <c r="G74" s="225">
        <v>1716051.78</v>
      </c>
      <c r="H74" s="188"/>
      <c r="I74" s="188"/>
      <c r="J74" s="188"/>
      <c r="K74" s="188"/>
      <c r="L74" s="188"/>
      <c r="M74" s="188"/>
      <c r="N74" s="188"/>
      <c r="O74" s="188"/>
      <c r="P74" s="188"/>
      <c r="Q74" s="188"/>
      <c r="R74" s="188"/>
      <c r="S74" s="188"/>
      <c r="T74" s="188"/>
      <c r="U74" s="188"/>
      <c r="V74" s="188"/>
      <c r="W74" s="188"/>
      <c r="X74" s="188"/>
      <c r="Y74" s="188"/>
      <c r="Z74" s="188"/>
      <c r="AA74" s="188"/>
    </row>
    <row r="75" spans="1:27" x14ac:dyDescent="0.25">
      <c r="A75" s="227" t="s">
        <v>165</v>
      </c>
      <c r="B75" s="226"/>
      <c r="C75" s="226"/>
      <c r="D75" s="226"/>
      <c r="E75" s="249">
        <f>E24</f>
        <v>2297.0500000000002</v>
      </c>
      <c r="F75" s="188"/>
      <c r="G75" s="188"/>
      <c r="H75" s="188"/>
      <c r="I75" s="188"/>
      <c r="J75" s="188"/>
      <c r="K75" s="188"/>
      <c r="L75" s="188"/>
      <c r="M75" s="188"/>
      <c r="N75" s="188"/>
      <c r="O75" s="188"/>
      <c r="P75" s="188"/>
      <c r="Q75" s="188"/>
      <c r="R75" s="188"/>
      <c r="S75" s="188"/>
      <c r="T75" s="188"/>
      <c r="U75" s="188"/>
      <c r="V75" s="188"/>
      <c r="W75" s="188"/>
      <c r="X75" s="188"/>
      <c r="Y75" s="188"/>
      <c r="Z75" s="188"/>
      <c r="AA75" s="188"/>
    </row>
    <row r="76" spans="1:27" x14ac:dyDescent="0.25">
      <c r="A76" s="227" t="s">
        <v>166</v>
      </c>
      <c r="B76" s="226"/>
      <c r="C76" s="226"/>
      <c r="D76" s="226"/>
      <c r="E76" s="249">
        <f>E29</f>
        <v>52904.24</v>
      </c>
      <c r="F76" s="188"/>
      <c r="G76" s="188"/>
      <c r="H76" s="188"/>
      <c r="I76" s="188"/>
      <c r="J76" s="188"/>
      <c r="K76" s="188"/>
      <c r="L76" s="188"/>
      <c r="M76" s="188"/>
      <c r="N76" s="188"/>
      <c r="O76" s="188"/>
      <c r="P76" s="188"/>
      <c r="Q76" s="188"/>
      <c r="R76" s="188"/>
      <c r="S76" s="188"/>
      <c r="T76" s="188"/>
      <c r="U76" s="188"/>
      <c r="V76" s="188"/>
      <c r="W76" s="188"/>
      <c r="X76" s="188"/>
      <c r="Y76" s="188"/>
      <c r="Z76" s="188"/>
      <c r="AA76" s="188"/>
    </row>
    <row r="77" spans="1:27" x14ac:dyDescent="0.25">
      <c r="A77" s="227" t="s">
        <v>167</v>
      </c>
      <c r="B77" s="226"/>
      <c r="C77" s="226"/>
      <c r="D77" s="226"/>
      <c r="E77" s="249">
        <f>E33</f>
        <v>41019.660000000003</v>
      </c>
      <c r="F77" s="188"/>
      <c r="G77" s="188"/>
      <c r="H77" s="188"/>
      <c r="I77" s="188"/>
      <c r="J77" s="188"/>
      <c r="K77" s="188"/>
      <c r="L77" s="188"/>
      <c r="M77" s="188"/>
      <c r="N77" s="188"/>
      <c r="O77" s="188"/>
      <c r="P77" s="188"/>
      <c r="Q77" s="188"/>
      <c r="R77" s="188"/>
      <c r="S77" s="188"/>
      <c r="T77" s="188"/>
      <c r="U77" s="188"/>
      <c r="V77" s="188"/>
      <c r="W77" s="188"/>
      <c r="X77" s="188"/>
      <c r="Y77" s="188"/>
      <c r="Z77" s="188"/>
      <c r="AA77" s="188"/>
    </row>
    <row r="78" spans="1:27" x14ac:dyDescent="0.25">
      <c r="A78" s="227" t="s">
        <v>32</v>
      </c>
      <c r="B78" s="226"/>
      <c r="C78" s="226"/>
      <c r="D78" s="226"/>
      <c r="E78" s="249">
        <f>E37</f>
        <v>10294.77</v>
      </c>
      <c r="F78" s="188"/>
      <c r="G78" s="188"/>
      <c r="H78" s="188"/>
      <c r="I78" s="188"/>
      <c r="J78" s="188"/>
      <c r="K78" s="188"/>
      <c r="L78" s="188"/>
      <c r="M78" s="188"/>
      <c r="N78" s="188"/>
      <c r="O78" s="188"/>
      <c r="P78" s="188"/>
      <c r="Q78" s="188"/>
      <c r="R78" s="188"/>
      <c r="S78" s="188"/>
      <c r="T78" s="188"/>
      <c r="U78" s="188"/>
      <c r="V78" s="188"/>
      <c r="W78" s="188"/>
      <c r="X78" s="188"/>
      <c r="Y78" s="188"/>
      <c r="Z78" s="188"/>
      <c r="AA78" s="188"/>
    </row>
    <row r="79" spans="1:27" x14ac:dyDescent="0.25">
      <c r="A79" s="227" t="s">
        <v>170</v>
      </c>
      <c r="B79" s="226"/>
      <c r="C79" s="226"/>
      <c r="D79" s="226"/>
      <c r="E79" s="249">
        <f>E41</f>
        <v>11847.66</v>
      </c>
      <c r="F79" s="188"/>
      <c r="G79" s="188"/>
      <c r="H79" s="188"/>
      <c r="I79" s="188"/>
      <c r="J79" s="188"/>
      <c r="K79" s="188"/>
      <c r="L79" s="188"/>
      <c r="M79" s="188"/>
      <c r="N79" s="188"/>
      <c r="O79" s="188"/>
      <c r="P79" s="188"/>
      <c r="Q79" s="188"/>
      <c r="R79" s="188"/>
      <c r="S79" s="188"/>
      <c r="T79" s="188"/>
      <c r="U79" s="188"/>
      <c r="V79" s="188"/>
      <c r="W79" s="188"/>
      <c r="X79" s="188"/>
      <c r="Y79" s="188"/>
      <c r="Z79" s="188"/>
      <c r="AA79" s="188"/>
    </row>
    <row r="80" spans="1:27" x14ac:dyDescent="0.25">
      <c r="A80" s="227" t="s">
        <v>172</v>
      </c>
      <c r="B80" s="226"/>
      <c r="C80" s="226"/>
      <c r="D80" s="226"/>
      <c r="E80" s="249">
        <f>E44</f>
        <v>3956.29</v>
      </c>
      <c r="F80" s="188"/>
      <c r="G80" s="188"/>
      <c r="H80" s="188"/>
      <c r="I80" s="188"/>
      <c r="J80" s="188"/>
      <c r="K80" s="188"/>
      <c r="L80" s="188"/>
      <c r="M80" s="188"/>
      <c r="N80" s="188"/>
      <c r="O80" s="188"/>
      <c r="P80" s="188"/>
      <c r="Q80" s="188"/>
      <c r="R80" s="188"/>
      <c r="S80" s="188"/>
      <c r="T80" s="188"/>
      <c r="U80" s="188"/>
      <c r="V80" s="188"/>
      <c r="W80" s="188"/>
      <c r="X80" s="188"/>
      <c r="Y80" s="188"/>
      <c r="Z80" s="188"/>
      <c r="AA80" s="188"/>
    </row>
    <row r="81" spans="1:27" x14ac:dyDescent="0.25">
      <c r="A81" s="227" t="s">
        <v>175</v>
      </c>
      <c r="B81" s="226"/>
      <c r="C81" s="226"/>
      <c r="D81" s="226"/>
      <c r="E81" s="249">
        <f>E48</f>
        <v>104938.18</v>
      </c>
      <c r="F81" s="188"/>
      <c r="G81" s="188"/>
      <c r="H81" s="188"/>
      <c r="I81" s="188"/>
      <c r="J81" s="188"/>
      <c r="K81" s="188"/>
      <c r="L81" s="188"/>
      <c r="M81" s="188"/>
      <c r="N81" s="188"/>
      <c r="O81" s="188"/>
      <c r="P81" s="188"/>
      <c r="Q81" s="188"/>
      <c r="R81" s="188"/>
      <c r="S81" s="188"/>
      <c r="T81" s="188"/>
      <c r="U81" s="188"/>
      <c r="V81" s="188"/>
      <c r="W81" s="188"/>
      <c r="X81" s="188"/>
      <c r="Y81" s="188"/>
      <c r="Z81" s="188"/>
      <c r="AA81" s="188"/>
    </row>
    <row r="82" spans="1:27" x14ac:dyDescent="0.25">
      <c r="A82" s="227" t="s">
        <v>207</v>
      </c>
      <c r="B82" s="226"/>
      <c r="C82" s="226"/>
      <c r="D82" s="226"/>
      <c r="E82" s="249">
        <f>E53</f>
        <v>4989.43</v>
      </c>
      <c r="F82" s="188"/>
      <c r="G82" s="188"/>
      <c r="H82" s="188"/>
      <c r="I82" s="188"/>
      <c r="J82" s="188"/>
      <c r="K82" s="188"/>
      <c r="L82" s="188"/>
      <c r="M82" s="188"/>
      <c r="N82" s="188"/>
      <c r="O82" s="188"/>
      <c r="P82" s="188"/>
      <c r="Q82" s="188"/>
      <c r="R82" s="188"/>
      <c r="S82" s="188"/>
      <c r="T82" s="188"/>
      <c r="U82" s="188"/>
      <c r="V82" s="188"/>
      <c r="W82" s="188"/>
      <c r="X82" s="188"/>
      <c r="Y82" s="188"/>
      <c r="Z82" s="188"/>
      <c r="AA82" s="188"/>
    </row>
    <row r="83" spans="1:27" x14ac:dyDescent="0.25">
      <c r="A83" s="227" t="s">
        <v>209</v>
      </c>
      <c r="B83" s="226"/>
      <c r="C83" s="226"/>
      <c r="D83" s="226"/>
      <c r="E83" s="249">
        <f>E60</f>
        <v>32938.54</v>
      </c>
      <c r="F83" s="188"/>
      <c r="G83" s="188"/>
      <c r="H83" s="188"/>
      <c r="I83" s="188"/>
      <c r="J83" s="188"/>
      <c r="K83" s="188"/>
      <c r="L83" s="188"/>
      <c r="M83" s="188"/>
      <c r="N83" s="188"/>
      <c r="O83" s="188"/>
      <c r="P83" s="188"/>
      <c r="Q83" s="188"/>
      <c r="R83" s="188"/>
      <c r="S83" s="188"/>
      <c r="T83" s="188"/>
      <c r="U83" s="188"/>
      <c r="V83" s="188"/>
      <c r="W83" s="188"/>
      <c r="X83" s="188"/>
      <c r="Y83" s="188"/>
      <c r="Z83" s="188"/>
      <c r="AA83" s="188"/>
    </row>
    <row r="84" spans="1:27" x14ac:dyDescent="0.25">
      <c r="A84" s="227" t="s">
        <v>324</v>
      </c>
      <c r="B84" s="226"/>
      <c r="C84" s="226"/>
      <c r="D84" s="226"/>
      <c r="E84" s="249">
        <f>E67</f>
        <v>869.64</v>
      </c>
      <c r="F84" s="188"/>
      <c r="G84" s="188"/>
      <c r="H84" s="188"/>
      <c r="I84" s="188"/>
      <c r="J84" s="188"/>
      <c r="K84" s="188"/>
      <c r="L84" s="188"/>
      <c r="M84" s="188"/>
      <c r="N84" s="188"/>
      <c r="O84" s="188"/>
      <c r="P84" s="188"/>
      <c r="Q84" s="188"/>
      <c r="R84" s="188"/>
      <c r="S84" s="188"/>
      <c r="T84" s="188"/>
      <c r="U84" s="188"/>
      <c r="V84" s="188"/>
      <c r="W84" s="188"/>
      <c r="X84" s="188"/>
      <c r="Y84" s="188"/>
      <c r="Z84" s="188"/>
      <c r="AA84" s="188"/>
    </row>
    <row r="85" spans="1:27" x14ac:dyDescent="0.25">
      <c r="A85" s="227"/>
      <c r="B85" s="226"/>
      <c r="C85" s="226"/>
      <c r="D85" s="226"/>
      <c r="E85" s="249"/>
      <c r="F85" s="188"/>
      <c r="G85" s="188"/>
      <c r="H85" s="188"/>
      <c r="I85" s="188"/>
      <c r="J85" s="188"/>
      <c r="K85" s="188"/>
      <c r="L85" s="188"/>
      <c r="M85" s="188"/>
      <c r="N85" s="188"/>
      <c r="O85" s="188"/>
      <c r="P85" s="188"/>
      <c r="Q85" s="188"/>
      <c r="R85" s="188"/>
      <c r="S85" s="188"/>
      <c r="T85" s="188"/>
      <c r="U85" s="188"/>
      <c r="V85" s="188"/>
      <c r="W85" s="188"/>
      <c r="X85" s="188"/>
      <c r="Y85" s="188"/>
      <c r="Z85" s="188"/>
      <c r="AA85" s="188"/>
    </row>
    <row r="86" spans="1:27" ht="39.75" customHeight="1" x14ac:dyDescent="0.25">
      <c r="A86" s="495" t="s">
        <v>127</v>
      </c>
      <c r="B86" s="495"/>
      <c r="C86" s="495"/>
      <c r="D86" s="495"/>
      <c r="E86" s="229">
        <f>SUM(E73:E84)</f>
        <v>331271.78999999998</v>
      </c>
      <c r="F86" s="188"/>
      <c r="G86" s="188"/>
      <c r="H86" s="188"/>
      <c r="I86" s="188"/>
      <c r="J86" s="188"/>
      <c r="K86" s="188"/>
      <c r="L86" s="188"/>
      <c r="M86" s="188"/>
      <c r="N86" s="188"/>
      <c r="O86" s="188"/>
      <c r="P86" s="188"/>
      <c r="Q86" s="188"/>
      <c r="R86" s="188"/>
      <c r="S86" s="188"/>
      <c r="T86" s="188"/>
      <c r="U86" s="188"/>
      <c r="V86" s="188"/>
      <c r="W86" s="188"/>
      <c r="X86" s="188"/>
      <c r="Y86" s="188"/>
      <c r="Z86" s="188"/>
      <c r="AA86" s="188"/>
    </row>
    <row r="87" spans="1:27" ht="60" x14ac:dyDescent="0.25">
      <c r="A87" s="228" t="s">
        <v>118</v>
      </c>
      <c r="B87" s="491">
        <v>520.75</v>
      </c>
      <c r="C87" s="491"/>
      <c r="D87" s="491"/>
      <c r="E87" s="230">
        <f>E86/B87</f>
        <v>636.14361977916462</v>
      </c>
      <c r="F87" s="188"/>
      <c r="G87" s="188"/>
      <c r="H87" s="188"/>
      <c r="I87" s="188"/>
      <c r="J87" s="188"/>
      <c r="K87" s="188"/>
      <c r="L87" s="188"/>
      <c r="M87" s="188"/>
      <c r="N87" s="188"/>
      <c r="O87" s="188"/>
      <c r="P87" s="188"/>
      <c r="Q87" s="188"/>
      <c r="R87" s="188"/>
      <c r="S87" s="188"/>
      <c r="T87" s="188"/>
      <c r="U87" s="188"/>
      <c r="V87" s="188"/>
      <c r="W87" s="188"/>
      <c r="X87" s="188"/>
      <c r="Y87" s="188"/>
      <c r="Z87" s="188"/>
      <c r="AA87" s="188"/>
    </row>
    <row r="88" spans="1:27" x14ac:dyDescent="0.25">
      <c r="A88" s="189"/>
      <c r="B88" s="189"/>
      <c r="C88" s="189"/>
      <c r="D88" s="185"/>
      <c r="E88" s="200"/>
      <c r="F88" s="188"/>
      <c r="G88" s="188"/>
      <c r="H88" s="188"/>
      <c r="I88" s="188"/>
      <c r="J88" s="188"/>
      <c r="K88" s="188"/>
      <c r="L88" s="188"/>
      <c r="M88" s="188"/>
      <c r="N88" s="188"/>
      <c r="O88" s="188"/>
      <c r="P88" s="188"/>
      <c r="Q88" s="188"/>
      <c r="R88" s="188"/>
      <c r="S88" s="188"/>
      <c r="T88" s="188"/>
      <c r="U88" s="188"/>
      <c r="V88" s="188"/>
      <c r="W88" s="188"/>
      <c r="X88" s="188"/>
      <c r="Y88" s="188"/>
      <c r="Z88" s="188"/>
      <c r="AA88" s="188"/>
    </row>
    <row r="89" spans="1:27" x14ac:dyDescent="0.25">
      <c r="A89" s="189"/>
      <c r="B89" s="187"/>
      <c r="C89" s="187"/>
      <c r="D89" s="185"/>
      <c r="E89" s="200"/>
    </row>
    <row r="90" spans="1:27" x14ac:dyDescent="0.25">
      <c r="A90" s="186"/>
      <c r="B90" s="186"/>
      <c r="C90" s="186"/>
      <c r="D90" s="185"/>
      <c r="E90" s="200"/>
    </row>
    <row r="91" spans="1:27" x14ac:dyDescent="0.25">
      <c r="A91" s="186"/>
      <c r="B91" s="186"/>
      <c r="C91" s="186"/>
      <c r="D91" s="185"/>
      <c r="E91" s="200"/>
    </row>
    <row r="92" spans="1:27" ht="12.75" customHeight="1" x14ac:dyDescent="0.25">
      <c r="A92" s="184"/>
      <c r="B92" s="184"/>
      <c r="C92" s="184"/>
      <c r="D92" s="182"/>
      <c r="E92" s="201"/>
    </row>
    <row r="93" spans="1:27" ht="12.75" customHeight="1" x14ac:dyDescent="0.25">
      <c r="A93" s="204"/>
      <c r="B93" s="183"/>
      <c r="C93" s="183"/>
      <c r="D93" s="182"/>
      <c r="E93" s="201"/>
    </row>
    <row r="94" spans="1:27" ht="12.75" customHeight="1" x14ac:dyDescent="0.25">
      <c r="A94" s="490"/>
      <c r="B94" s="490"/>
      <c r="C94" s="194"/>
      <c r="D94" s="180"/>
      <c r="E94" s="201"/>
    </row>
    <row r="95" spans="1:27" ht="12.75" customHeight="1" x14ac:dyDescent="0.25">
      <c r="A95" s="490"/>
      <c r="B95" s="490"/>
      <c r="C95" s="194"/>
      <c r="D95" s="180"/>
      <c r="E95" s="202"/>
    </row>
    <row r="96" spans="1:27" ht="12.75" customHeight="1" x14ac:dyDescent="0.25">
      <c r="A96" s="490"/>
      <c r="B96" s="490"/>
      <c r="C96" s="194"/>
      <c r="D96" s="180"/>
    </row>
    <row r="97" spans="1:4" x14ac:dyDescent="0.25">
      <c r="A97" s="205"/>
      <c r="B97" s="181"/>
      <c r="C97" s="181"/>
      <c r="D97" s="180"/>
    </row>
    <row r="98" spans="1:4" x14ac:dyDescent="0.25">
      <c r="D98" s="179"/>
    </row>
    <row r="99" spans="1:4" x14ac:dyDescent="0.25">
      <c r="D99" s="179"/>
    </row>
    <row r="100" spans="1:4" x14ac:dyDescent="0.25">
      <c r="D100" s="179"/>
    </row>
  </sheetData>
  <mergeCells count="9">
    <mergeCell ref="A2:E2"/>
    <mergeCell ref="A96:B96"/>
    <mergeCell ref="B87:D87"/>
    <mergeCell ref="A95:B95"/>
    <mergeCell ref="A94:B94"/>
    <mergeCell ref="A11:E11"/>
    <mergeCell ref="A71:D71"/>
    <mergeCell ref="A72:E72"/>
    <mergeCell ref="A86:D86"/>
  </mergeCells>
  <printOptions horizontalCentered="1"/>
  <pageMargins left="0.39370078740157483" right="0.39370078740157483" top="0.78740157480314965" bottom="0.39370078740157483" header="0.51181102362204722" footer="0.51181102362204722"/>
  <pageSetup paperSize="9" scale="74" fitToWidth="4" fitToHeight="3" orientation="portrait" r:id="rId1"/>
  <headerFooter>
    <oddHeader>&amp;C&amp;"-,Negrito"&amp;14PLANILHA  ORÇAMENTÁRIA ESTIMATIVA DE CUSTOS - SINTETICA</oddHeader>
    <oddFooter>&amp;R&amp;"-,Negrito"&amp;P/&amp;N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1"/>
  <sheetViews>
    <sheetView showGridLines="0" view="pageBreakPreview" zoomScale="40" zoomScaleNormal="40" zoomScaleSheetLayoutView="40" workbookViewId="0">
      <pane ySplit="12" topLeftCell="A13" activePane="bottomLeft" state="frozen"/>
      <selection activeCell="A13" sqref="A13"/>
      <selection pane="bottomLeft" activeCell="Y84" sqref="Y84"/>
    </sheetView>
  </sheetViews>
  <sheetFormatPr defaultColWidth="9" defaultRowHeight="18" x14ac:dyDescent="0.2"/>
  <cols>
    <col min="1" max="1" width="2.6640625" style="65" customWidth="1"/>
    <col min="2" max="2" width="26" style="12" customWidth="1"/>
    <col min="3" max="3" width="25.88671875" style="12" customWidth="1"/>
    <col min="4" max="4" width="141.44140625" style="22" customWidth="1"/>
    <col min="5" max="5" width="19.6640625" style="12" customWidth="1"/>
    <col min="6" max="6" width="30.6640625" style="20" customWidth="1"/>
    <col min="7" max="7" width="44.77734375" style="20" customWidth="1"/>
    <col min="8" max="8" width="30.6640625" style="20" customWidth="1"/>
    <col min="9" max="9" width="39.109375" style="20" customWidth="1"/>
    <col min="10" max="10" width="9" style="1" customWidth="1"/>
    <col min="11" max="11" width="21.21875" style="1" hidden="1" customWidth="1"/>
    <col min="12" max="12" width="23.21875" style="1" hidden="1" customWidth="1"/>
    <col min="13" max="13" width="55.88671875" style="268" hidden="1" customWidth="1"/>
    <col min="14" max="14" width="9" style="1" hidden="1" customWidth="1"/>
    <col min="15" max="15" width="0" style="1" hidden="1" customWidth="1"/>
    <col min="16" max="16" width="9" style="1" hidden="1" customWidth="1"/>
    <col min="17" max="17" width="0" style="1" hidden="1" customWidth="1"/>
    <col min="18" max="18" width="9" style="1" customWidth="1"/>
    <col min="19" max="19" width="9" style="377"/>
    <col min="20" max="16384" width="9" style="1"/>
  </cols>
  <sheetData>
    <row r="1" spans="1:23" s="2" customFormat="1" ht="33.75" customHeight="1" x14ac:dyDescent="0.2">
      <c r="A1" s="510"/>
      <c r="B1" s="510"/>
      <c r="C1" s="510"/>
      <c r="D1" s="510"/>
      <c r="E1" s="510"/>
      <c r="F1" s="510"/>
      <c r="G1" s="510"/>
      <c r="H1" s="510"/>
      <c r="I1" s="510"/>
      <c r="M1" s="476"/>
      <c r="S1" s="377"/>
    </row>
    <row r="2" spans="1:23" s="2" customFormat="1" ht="34.5" customHeight="1" x14ac:dyDescent="0.2">
      <c r="A2" s="511" t="s">
        <v>263</v>
      </c>
      <c r="B2" s="511"/>
      <c r="C2" s="511"/>
      <c r="D2" s="511"/>
      <c r="E2" s="511"/>
      <c r="F2" s="511"/>
      <c r="G2" s="511"/>
      <c r="H2" s="511"/>
      <c r="I2" s="511"/>
      <c r="M2" s="476"/>
      <c r="S2" s="377"/>
    </row>
    <row r="3" spans="1:23" s="2" customFormat="1" ht="30" customHeight="1" x14ac:dyDescent="0.2">
      <c r="A3" s="62"/>
      <c r="B3" s="512" t="str">
        <f>RESUMO!B4</f>
        <v xml:space="preserve">OBRA: CONSTRUÇÃO DE UMA PISTA DE SKATE </v>
      </c>
      <c r="C3" s="512"/>
      <c r="D3" s="512"/>
      <c r="E3" s="39"/>
      <c r="F3" s="40"/>
      <c r="G3" s="513" t="s">
        <v>136</v>
      </c>
      <c r="H3" s="513"/>
      <c r="I3" s="513"/>
      <c r="M3" s="476"/>
      <c r="S3" s="377"/>
    </row>
    <row r="4" spans="1:23" s="2" customFormat="1" ht="21" x14ac:dyDescent="0.2">
      <c r="A4" s="62"/>
      <c r="B4" s="512" t="str">
        <f>RESUMO!B5</f>
        <v>AGENTE PROMOTOR: PREFEITURA MUNICIPAL DE ITAQUIRAÍ - MS</v>
      </c>
      <c r="C4" s="512"/>
      <c r="D4" s="512"/>
      <c r="E4" s="39"/>
      <c r="F4" s="479"/>
      <c r="G4" s="477" t="s">
        <v>137</v>
      </c>
      <c r="H4" s="515" t="s">
        <v>293</v>
      </c>
      <c r="I4" s="515"/>
      <c r="M4" s="476"/>
      <c r="S4" s="377"/>
    </row>
    <row r="5" spans="1:23" s="2" customFormat="1" ht="21" x14ac:dyDescent="0.2">
      <c r="A5" s="62"/>
      <c r="B5" s="516" t="str">
        <f>RESUMO!B6</f>
        <v>ÁREA DO TERRENO: 17.599,95m²</v>
      </c>
      <c r="C5" s="516"/>
      <c r="D5" s="516"/>
      <c r="E5" s="39"/>
      <c r="F5" s="479"/>
      <c r="G5" s="284" t="s">
        <v>25</v>
      </c>
      <c r="H5" s="515" t="s">
        <v>365</v>
      </c>
      <c r="I5" s="515"/>
      <c r="M5" s="476"/>
      <c r="S5" s="377"/>
    </row>
    <row r="6" spans="1:23" s="2" customFormat="1" ht="21" x14ac:dyDescent="0.2">
      <c r="A6" s="62"/>
      <c r="B6" s="499" t="str">
        <f>RESUMO!B7</f>
        <v>ÁREA DE INTERVENÇÃO: 995,24m²</v>
      </c>
      <c r="C6" s="499"/>
      <c r="D6" s="499"/>
      <c r="E6" s="39"/>
      <c r="F6" s="479"/>
      <c r="G6" s="284" t="s">
        <v>8</v>
      </c>
      <c r="H6" s="514">
        <f>'BDI BASE'!N27</f>
        <v>0.28799999999999998</v>
      </c>
      <c r="I6" s="514"/>
      <c r="M6" s="476"/>
      <c r="S6" s="377"/>
    </row>
    <row r="7" spans="1:23" s="2" customFormat="1" ht="21" x14ac:dyDescent="0.2">
      <c r="A7" s="62"/>
      <c r="B7" s="499" t="str">
        <f>RESUMO!B8</f>
        <v>ÁREA À CONSTRUIR: 520,75m²</v>
      </c>
      <c r="C7" s="499"/>
      <c r="D7" s="499"/>
      <c r="E7" s="39"/>
      <c r="F7" s="479"/>
      <c r="G7" s="477" t="s">
        <v>43</v>
      </c>
      <c r="H7" s="514" t="s">
        <v>360</v>
      </c>
      <c r="I7" s="514"/>
      <c r="M7" s="476"/>
      <c r="S7" s="377"/>
    </row>
    <row r="8" spans="1:23" s="2" customFormat="1" ht="42" x14ac:dyDescent="0.2">
      <c r="A8" s="62"/>
      <c r="B8" s="499"/>
      <c r="C8" s="499"/>
      <c r="D8" s="499"/>
      <c r="E8" s="39"/>
      <c r="F8" s="479"/>
      <c r="G8" s="477" t="s">
        <v>44</v>
      </c>
      <c r="H8" s="514" t="s">
        <v>361</v>
      </c>
      <c r="I8" s="514"/>
      <c r="M8" s="476"/>
      <c r="S8" s="377"/>
    </row>
    <row r="9" spans="1:23" s="2" customFormat="1" ht="30" customHeight="1" x14ac:dyDescent="0.2">
      <c r="A9" s="62"/>
      <c r="B9" s="474"/>
      <c r="C9" s="41"/>
      <c r="D9" s="125"/>
      <c r="E9" s="39"/>
      <c r="F9" s="479"/>
      <c r="G9" s="36"/>
      <c r="H9" s="479"/>
      <c r="I9" s="479"/>
      <c r="M9" s="476"/>
      <c r="S9" s="377"/>
    </row>
    <row r="10" spans="1:23" s="3" customFormat="1" ht="43.5" customHeight="1" x14ac:dyDescent="0.2">
      <c r="A10" s="63"/>
      <c r="B10" s="500" t="s">
        <v>133</v>
      </c>
      <c r="C10" s="501"/>
      <c r="D10" s="501"/>
      <c r="E10" s="501"/>
      <c r="F10" s="501"/>
      <c r="G10" s="501"/>
      <c r="H10" s="501"/>
      <c r="I10" s="502"/>
      <c r="M10" s="263"/>
      <c r="S10" s="377"/>
    </row>
    <row r="11" spans="1:23" s="55" customFormat="1" ht="50.25" customHeight="1" x14ac:dyDescent="0.2">
      <c r="A11" s="64"/>
      <c r="B11" s="220" t="s">
        <v>1</v>
      </c>
      <c r="C11" s="220" t="s">
        <v>9</v>
      </c>
      <c r="D11" s="221" t="s">
        <v>2</v>
      </c>
      <c r="E11" s="220" t="s">
        <v>5</v>
      </c>
      <c r="F11" s="222" t="s">
        <v>3</v>
      </c>
      <c r="G11" s="223" t="s">
        <v>6</v>
      </c>
      <c r="H11" s="223" t="s">
        <v>131</v>
      </c>
      <c r="I11" s="222" t="s">
        <v>7</v>
      </c>
      <c r="S11" s="377"/>
    </row>
    <row r="12" spans="1:23" s="3" customFormat="1" ht="30" customHeight="1" x14ac:dyDescent="0.2">
      <c r="A12" s="63"/>
      <c r="B12" s="59"/>
      <c r="C12" s="60"/>
      <c r="D12" s="126"/>
      <c r="E12" s="60"/>
      <c r="F12" s="60"/>
      <c r="G12" s="60"/>
      <c r="H12" s="60"/>
      <c r="I12" s="61"/>
      <c r="M12" s="263"/>
      <c r="S12" s="377"/>
    </row>
    <row r="13" spans="1:23" s="3" customFormat="1" ht="30" customHeight="1" x14ac:dyDescent="0.2">
      <c r="A13" s="63"/>
      <c r="B13" s="56" t="s">
        <v>132</v>
      </c>
      <c r="C13" s="57"/>
      <c r="D13" s="127" t="s">
        <v>348</v>
      </c>
      <c r="E13" s="280"/>
      <c r="F13" s="281"/>
      <c r="G13" s="281"/>
      <c r="H13" s="281"/>
      <c r="I13" s="282"/>
      <c r="M13" s="263"/>
      <c r="S13" s="377"/>
    </row>
    <row r="14" spans="1:23" s="378" customFormat="1" ht="50.25" customHeight="1" x14ac:dyDescent="0.2">
      <c r="A14" s="484"/>
      <c r="B14" s="297" t="s">
        <v>49</v>
      </c>
      <c r="C14" s="298" t="s">
        <v>356</v>
      </c>
      <c r="D14" s="483" t="s">
        <v>348</v>
      </c>
      <c r="E14" s="292" t="s">
        <v>367</v>
      </c>
      <c r="F14" s="292">
        <v>1</v>
      </c>
      <c r="G14" s="299">
        <v>15588</v>
      </c>
      <c r="H14" s="299">
        <f>TRUNC(G14*($H$6+1),2)</f>
        <v>20077.34</v>
      </c>
      <c r="I14" s="299">
        <f>TRUNC(F14*H14,2)</f>
        <v>20077.34</v>
      </c>
      <c r="J14" s="79"/>
      <c r="K14" s="254"/>
      <c r="L14" s="254"/>
      <c r="M14" s="410"/>
      <c r="N14" s="79"/>
      <c r="O14" s="79"/>
      <c r="P14" s="79"/>
      <c r="Q14" s="79"/>
      <c r="R14" s="79"/>
      <c r="S14" s="377"/>
      <c r="T14" s="79"/>
      <c r="U14" s="79"/>
      <c r="V14" s="79"/>
      <c r="W14" s="79"/>
    </row>
    <row r="15" spans="1:23" s="3" customFormat="1" ht="30" customHeight="1" x14ac:dyDescent="0.2">
      <c r="A15" s="63"/>
      <c r="B15" s="277"/>
      <c r="C15" s="278"/>
      <c r="D15" s="272" t="s">
        <v>139</v>
      </c>
      <c r="E15" s="277"/>
      <c r="F15" s="278"/>
      <c r="G15" s="278"/>
      <c r="H15" s="279"/>
      <c r="I15" s="105">
        <f>SUM(I14:I14)</f>
        <v>20077.34</v>
      </c>
      <c r="M15" s="263"/>
      <c r="S15" s="377"/>
    </row>
    <row r="16" spans="1:23" s="33" customFormat="1" ht="30" customHeight="1" x14ac:dyDescent="0.2">
      <c r="A16" s="42"/>
      <c r="B16" s="56" t="s">
        <v>45</v>
      </c>
      <c r="C16" s="57"/>
      <c r="D16" s="127" t="s">
        <v>34</v>
      </c>
      <c r="E16" s="280"/>
      <c r="F16" s="281"/>
      <c r="G16" s="281"/>
      <c r="H16" s="281"/>
      <c r="I16" s="282"/>
      <c r="J16" s="128"/>
      <c r="K16" s="269" t="s">
        <v>129</v>
      </c>
      <c r="L16" s="269" t="s">
        <v>128</v>
      </c>
      <c r="M16" s="270" t="s">
        <v>130</v>
      </c>
      <c r="N16" s="128"/>
      <c r="O16" s="128"/>
      <c r="P16" s="128"/>
      <c r="Q16" s="128"/>
      <c r="R16" s="128"/>
      <c r="S16" s="377"/>
      <c r="T16" s="128"/>
      <c r="U16" s="128"/>
      <c r="V16" s="128"/>
      <c r="W16" s="128"/>
    </row>
    <row r="17" spans="1:23" s="79" customFormat="1" ht="50.25" customHeight="1" x14ac:dyDescent="0.2">
      <c r="A17" s="78"/>
      <c r="B17" s="287" t="s">
        <v>51</v>
      </c>
      <c r="C17" s="290" t="s">
        <v>236</v>
      </c>
      <c r="D17" s="106" t="s">
        <v>50</v>
      </c>
      <c r="E17" s="291" t="s">
        <v>41</v>
      </c>
      <c r="F17" s="291">
        <v>4</v>
      </c>
      <c r="G17" s="296">
        <f>COMPOSIÇÃO!G22</f>
        <v>274.41000000000003</v>
      </c>
      <c r="H17" s="296">
        <f t="shared" ref="H17:H20" si="0">TRUNC(G17*($H$6+1),2)</f>
        <v>353.44</v>
      </c>
      <c r="I17" s="296">
        <f t="shared" ref="I17:I21" si="1">TRUNC(F17*H17,2)</f>
        <v>1413.76</v>
      </c>
      <c r="K17" s="254">
        <v>215.98</v>
      </c>
      <c r="L17" s="254">
        <f>K17+M17</f>
        <v>177.1036</v>
      </c>
      <c r="M17" s="410">
        <f>K17*-18%</f>
        <v>-38.876399999999997</v>
      </c>
      <c r="S17" s="377"/>
    </row>
    <row r="18" spans="1:23" s="378" customFormat="1" ht="50.25" customHeight="1" x14ac:dyDescent="0.2">
      <c r="A18" s="484"/>
      <c r="B18" s="287" t="s">
        <v>153</v>
      </c>
      <c r="C18" s="290">
        <v>98459</v>
      </c>
      <c r="D18" s="106" t="s">
        <v>349</v>
      </c>
      <c r="E18" s="291" t="s">
        <v>41</v>
      </c>
      <c r="F18" s="291">
        <v>285.47000000000003</v>
      </c>
      <c r="G18" s="296">
        <v>91.04</v>
      </c>
      <c r="H18" s="296">
        <f>TRUNC(G18*($H$6+1),2)+0.01</f>
        <v>117.26</v>
      </c>
      <c r="I18" s="296">
        <f t="shared" si="1"/>
        <v>33474.21</v>
      </c>
      <c r="J18" s="79"/>
      <c r="K18" s="254"/>
      <c r="L18" s="254"/>
      <c r="M18" s="410"/>
      <c r="N18" s="79"/>
      <c r="O18" s="79"/>
      <c r="P18" s="79"/>
      <c r="Q18" s="79"/>
      <c r="R18" s="79"/>
      <c r="S18" s="377"/>
      <c r="T18" s="79"/>
      <c r="U18" s="79"/>
      <c r="V18" s="79"/>
      <c r="W18" s="79"/>
    </row>
    <row r="19" spans="1:23" s="79" customFormat="1" ht="73.5" customHeight="1" x14ac:dyDescent="0.2">
      <c r="A19" s="78"/>
      <c r="B19" s="297" t="s">
        <v>154</v>
      </c>
      <c r="C19" s="290">
        <v>93208</v>
      </c>
      <c r="D19" s="106" t="s">
        <v>126</v>
      </c>
      <c r="E19" s="291" t="s">
        <v>41</v>
      </c>
      <c r="F19" s="291">
        <v>6</v>
      </c>
      <c r="G19" s="296">
        <v>645.6</v>
      </c>
      <c r="H19" s="296">
        <f t="shared" si="0"/>
        <v>831.53</v>
      </c>
      <c r="I19" s="296">
        <f t="shared" si="1"/>
        <v>4989.18</v>
      </c>
      <c r="K19" s="296">
        <v>416.57</v>
      </c>
      <c r="L19" s="296">
        <f>K19+M19</f>
        <v>341.5874</v>
      </c>
      <c r="M19" s="410">
        <f>K19*-18%</f>
        <v>-74.982599999999991</v>
      </c>
      <c r="S19" s="377"/>
    </row>
    <row r="20" spans="1:23" s="79" customFormat="1" ht="73.5" customHeight="1" x14ac:dyDescent="0.2">
      <c r="A20" s="78"/>
      <c r="B20" s="297" t="s">
        <v>304</v>
      </c>
      <c r="C20" s="290">
        <v>98525</v>
      </c>
      <c r="D20" s="106" t="s">
        <v>335</v>
      </c>
      <c r="E20" s="291" t="s">
        <v>41</v>
      </c>
      <c r="F20" s="291">
        <v>512.75</v>
      </c>
      <c r="G20" s="296">
        <v>0.26</v>
      </c>
      <c r="H20" s="296">
        <f t="shared" si="0"/>
        <v>0.33</v>
      </c>
      <c r="I20" s="296">
        <f>TRUNC(F20*H20,2)+0.01</f>
        <v>169.20999999999998</v>
      </c>
      <c r="K20" s="296"/>
      <c r="L20" s="296"/>
      <c r="M20" s="410"/>
      <c r="S20" s="377"/>
    </row>
    <row r="21" spans="1:23" s="79" customFormat="1" ht="53.25" customHeight="1" x14ac:dyDescent="0.2">
      <c r="A21" s="78"/>
      <c r="B21" s="297" t="s">
        <v>305</v>
      </c>
      <c r="C21" s="290">
        <v>99059</v>
      </c>
      <c r="D21" s="106" t="s">
        <v>158</v>
      </c>
      <c r="E21" s="291" t="s">
        <v>53</v>
      </c>
      <c r="F21" s="291">
        <v>104.4</v>
      </c>
      <c r="G21" s="296">
        <v>37.869999999999997</v>
      </c>
      <c r="H21" s="296">
        <f>TRUNC(G21*($H$6+1),2)+0.01</f>
        <v>48.78</v>
      </c>
      <c r="I21" s="296">
        <f t="shared" si="1"/>
        <v>5092.63</v>
      </c>
      <c r="K21" s="296">
        <v>3.55</v>
      </c>
      <c r="L21" s="296">
        <f>K21+M21</f>
        <v>2.911</v>
      </c>
      <c r="M21" s="410">
        <f>K21*-18%</f>
        <v>-0.6389999999999999</v>
      </c>
      <c r="S21" s="377"/>
    </row>
    <row r="22" spans="1:23" s="45" customFormat="1" ht="35.1" customHeight="1" x14ac:dyDescent="0.2">
      <c r="A22" s="44"/>
      <c r="B22" s="277"/>
      <c r="C22" s="278"/>
      <c r="D22" s="272" t="s">
        <v>138</v>
      </c>
      <c r="E22" s="277"/>
      <c r="F22" s="278"/>
      <c r="G22" s="278"/>
      <c r="H22" s="279"/>
      <c r="I22" s="105">
        <f>SUM(I17:I21)</f>
        <v>45138.99</v>
      </c>
      <c r="J22" s="177"/>
      <c r="K22" s="177"/>
      <c r="L22" s="256"/>
      <c r="M22" s="410"/>
      <c r="N22" s="177"/>
      <c r="O22" s="177"/>
      <c r="P22" s="177"/>
      <c r="Q22" s="177"/>
      <c r="R22" s="177"/>
      <c r="S22" s="377"/>
      <c r="T22" s="177"/>
      <c r="U22" s="177"/>
      <c r="V22" s="177"/>
      <c r="W22" s="177"/>
    </row>
    <row r="23" spans="1:23" s="33" customFormat="1" ht="27.75" customHeight="1" x14ac:dyDescent="0.2">
      <c r="A23" s="42"/>
      <c r="B23" s="56" t="s">
        <v>165</v>
      </c>
      <c r="C23" s="57"/>
      <c r="D23" s="127" t="s">
        <v>147</v>
      </c>
      <c r="E23" s="280"/>
      <c r="F23" s="281"/>
      <c r="G23" s="281"/>
      <c r="H23" s="281"/>
      <c r="I23" s="282"/>
      <c r="J23" s="128"/>
      <c r="K23" s="259"/>
      <c r="L23" s="256"/>
      <c r="M23" s="410"/>
      <c r="N23" s="128"/>
      <c r="O23" s="128"/>
      <c r="P23" s="128"/>
      <c r="Q23" s="128"/>
      <c r="R23" s="128"/>
      <c r="S23" s="377"/>
      <c r="T23" s="128"/>
      <c r="U23" s="128"/>
      <c r="V23" s="128"/>
      <c r="W23" s="128"/>
    </row>
    <row r="24" spans="1:23" s="77" customFormat="1" ht="83.25" customHeight="1" x14ac:dyDescent="0.2">
      <c r="B24" s="287" t="s">
        <v>306</v>
      </c>
      <c r="C24" s="290">
        <v>101136</v>
      </c>
      <c r="D24" s="288" t="s">
        <v>362</v>
      </c>
      <c r="E24" s="291" t="s">
        <v>42</v>
      </c>
      <c r="F24" s="291">
        <v>156.25</v>
      </c>
      <c r="G24" s="296">
        <v>8.19</v>
      </c>
      <c r="H24" s="296">
        <f>TRUNC(G24*($H$6+1),2)+0.01</f>
        <v>10.549999999999999</v>
      </c>
      <c r="I24" s="296">
        <f>TRUNC(F24*H24,2)+0.01</f>
        <v>1648.44</v>
      </c>
      <c r="J24" s="334"/>
      <c r="K24" s="335"/>
      <c r="L24" s="335"/>
    </row>
    <row r="25" spans="1:23" s="77" customFormat="1" ht="83.25" customHeight="1" x14ac:dyDescent="0.2">
      <c r="B25" s="287" t="s">
        <v>307</v>
      </c>
      <c r="C25" s="290">
        <v>100574</v>
      </c>
      <c r="D25" s="288" t="s">
        <v>272</v>
      </c>
      <c r="E25" s="291" t="s">
        <v>42</v>
      </c>
      <c r="F25" s="291">
        <v>314.86</v>
      </c>
      <c r="G25" s="296">
        <v>0.92</v>
      </c>
      <c r="H25" s="296">
        <f t="shared" ref="H25" si="2">TRUNC(G25*($H$6+1),2)</f>
        <v>1.18</v>
      </c>
      <c r="I25" s="296">
        <f t="shared" ref="I25" si="3">TRUNC(F25*H25,2)</f>
        <v>371.53</v>
      </c>
      <c r="J25" s="334"/>
      <c r="K25" s="335"/>
      <c r="L25" s="335"/>
    </row>
    <row r="26" spans="1:23" s="77" customFormat="1" ht="83.25" customHeight="1" x14ac:dyDescent="0.2">
      <c r="B26" s="287" t="s">
        <v>308</v>
      </c>
      <c r="C26" s="290">
        <v>100577</v>
      </c>
      <c r="D26" s="288" t="s">
        <v>336</v>
      </c>
      <c r="E26" s="291" t="s">
        <v>42</v>
      </c>
      <c r="F26" s="291">
        <v>314.86</v>
      </c>
      <c r="G26" s="296">
        <v>0.68</v>
      </c>
      <c r="H26" s="296">
        <f>TRUNC(G26*($H$6+1),2)+0.01</f>
        <v>0.88</v>
      </c>
      <c r="I26" s="296">
        <f>TRUNC(F26*H26,2)+0.01</f>
        <v>277.08</v>
      </c>
      <c r="J26" s="334"/>
      <c r="K26" s="335"/>
      <c r="L26" s="335"/>
    </row>
    <row r="27" spans="1:23" s="45" customFormat="1" ht="35.1" customHeight="1" x14ac:dyDescent="0.2">
      <c r="A27" s="44"/>
      <c r="B27" s="277"/>
      <c r="C27" s="278"/>
      <c r="D27" s="272" t="s">
        <v>201</v>
      </c>
      <c r="E27" s="278"/>
      <c r="F27" s="278"/>
      <c r="G27" s="278"/>
      <c r="H27" s="279"/>
      <c r="I27" s="105">
        <f>SUM(I24:I26)</f>
        <v>2297.0500000000002</v>
      </c>
      <c r="J27" s="177"/>
      <c r="K27" s="255"/>
      <c r="L27" s="363"/>
      <c r="M27" s="410"/>
      <c r="N27" s="177"/>
      <c r="O27" s="177"/>
      <c r="P27" s="177"/>
      <c r="Q27" s="177"/>
      <c r="R27" s="177"/>
      <c r="S27" s="377"/>
      <c r="T27" s="177"/>
      <c r="U27" s="177"/>
      <c r="V27" s="177"/>
      <c r="W27" s="177"/>
    </row>
    <row r="28" spans="1:23" s="33" customFormat="1" ht="31.5" customHeight="1" x14ac:dyDescent="0.2">
      <c r="A28" s="110"/>
      <c r="B28" s="401" t="s">
        <v>166</v>
      </c>
      <c r="C28" s="402"/>
      <c r="D28" s="403" t="s">
        <v>121</v>
      </c>
      <c r="E28" s="517"/>
      <c r="F28" s="518"/>
      <c r="G28" s="518"/>
      <c r="H28" s="518"/>
      <c r="I28" s="519"/>
      <c r="J28" s="128"/>
      <c r="K28" s="251"/>
      <c r="L28" s="256"/>
      <c r="M28" s="410"/>
      <c r="N28" s="128"/>
      <c r="O28" s="128"/>
      <c r="P28" s="128"/>
      <c r="Q28" s="128"/>
      <c r="R28" s="128"/>
      <c r="S28" s="377"/>
      <c r="T28" s="128"/>
      <c r="U28" s="128"/>
      <c r="V28" s="128"/>
      <c r="W28" s="128"/>
    </row>
    <row r="29" spans="1:23" s="362" customFormat="1" ht="21" x14ac:dyDescent="0.2">
      <c r="B29" s="373"/>
      <c r="C29" s="372"/>
      <c r="D29" s="409" t="s">
        <v>310</v>
      </c>
      <c r="E29" s="372"/>
      <c r="F29" s="372"/>
      <c r="G29" s="372"/>
      <c r="H29" s="372"/>
      <c r="I29" s="374"/>
      <c r="J29" s="364"/>
    </row>
    <row r="30" spans="1:23" s="378" customFormat="1" ht="53.25" customHeight="1" x14ac:dyDescent="0.2">
      <c r="A30" s="484"/>
      <c r="B30" s="404" t="s">
        <v>185</v>
      </c>
      <c r="C30" s="405">
        <v>96520</v>
      </c>
      <c r="D30" s="406" t="s">
        <v>363</v>
      </c>
      <c r="E30" s="407" t="s">
        <v>42</v>
      </c>
      <c r="F30" s="407">
        <v>13.65</v>
      </c>
      <c r="G30" s="408">
        <v>67.52</v>
      </c>
      <c r="H30" s="296">
        <f>TRUNC(G30*($H$6+1),2)+0.01</f>
        <v>86.97</v>
      </c>
      <c r="I30" s="296">
        <f t="shared" ref="I30:I35" si="4">TRUNC(F30*H30,2)</f>
        <v>1187.1400000000001</v>
      </c>
      <c r="J30" s="484"/>
    </row>
    <row r="31" spans="1:23" s="378" customFormat="1" ht="53.25" customHeight="1" x14ac:dyDescent="0.2">
      <c r="A31" s="484"/>
      <c r="B31" s="404" t="s">
        <v>187</v>
      </c>
      <c r="C31" s="290">
        <v>100576</v>
      </c>
      <c r="D31" s="300" t="s">
        <v>273</v>
      </c>
      <c r="E31" s="292" t="s">
        <v>41</v>
      </c>
      <c r="F31" s="292">
        <v>41.39</v>
      </c>
      <c r="G31" s="299">
        <v>1.49</v>
      </c>
      <c r="H31" s="296">
        <f>TRUNC(G31*($H$6+1),2)+0.01</f>
        <v>1.92</v>
      </c>
      <c r="I31" s="296">
        <f>TRUNC(F31*H31,2)+0.01</f>
        <v>79.47</v>
      </c>
      <c r="J31" s="484"/>
    </row>
    <row r="32" spans="1:23" s="79" customFormat="1" ht="42.75" customHeight="1" x14ac:dyDescent="0.2">
      <c r="A32" s="78"/>
      <c r="B32" s="404" t="s">
        <v>188</v>
      </c>
      <c r="C32" s="298">
        <v>96532</v>
      </c>
      <c r="D32" s="288" t="s">
        <v>252</v>
      </c>
      <c r="E32" s="291" t="s">
        <v>41</v>
      </c>
      <c r="F32" s="291">
        <v>64.680000000000007</v>
      </c>
      <c r="G32" s="296">
        <v>141.9</v>
      </c>
      <c r="H32" s="296">
        <f>TRUNC(G32*($H$6+1),2)+0.01</f>
        <v>182.76999999999998</v>
      </c>
      <c r="I32" s="296">
        <f t="shared" si="4"/>
        <v>11821.56</v>
      </c>
      <c r="J32" s="78"/>
    </row>
    <row r="33" spans="1:23" s="378" customFormat="1" ht="53.25" customHeight="1" x14ac:dyDescent="0.2">
      <c r="A33" s="484"/>
      <c r="B33" s="404" t="s">
        <v>189</v>
      </c>
      <c r="C33" s="298">
        <v>96556</v>
      </c>
      <c r="D33" s="300" t="s">
        <v>298</v>
      </c>
      <c r="E33" s="292" t="s">
        <v>42</v>
      </c>
      <c r="F33" s="292">
        <v>12.41</v>
      </c>
      <c r="G33" s="299">
        <v>523.89</v>
      </c>
      <c r="H33" s="296">
        <f t="shared" ref="H33:H35" si="5">TRUNC(G33*($H$6+1),2)</f>
        <v>674.77</v>
      </c>
      <c r="I33" s="296">
        <f>TRUNC(F33*H33,2)+0.01</f>
        <v>8373.9</v>
      </c>
      <c r="J33" s="484"/>
    </row>
    <row r="34" spans="1:23" s="378" customFormat="1" ht="64.5" customHeight="1" x14ac:dyDescent="0.2">
      <c r="A34" s="484"/>
      <c r="B34" s="404" t="s">
        <v>190</v>
      </c>
      <c r="C34" s="298">
        <v>92919</v>
      </c>
      <c r="D34" s="300" t="s">
        <v>178</v>
      </c>
      <c r="E34" s="292" t="s">
        <v>48</v>
      </c>
      <c r="F34" s="299">
        <v>473</v>
      </c>
      <c r="G34" s="299">
        <v>11.44</v>
      </c>
      <c r="H34" s="296">
        <f t="shared" si="5"/>
        <v>14.73</v>
      </c>
      <c r="I34" s="296">
        <f t="shared" si="4"/>
        <v>6967.29</v>
      </c>
      <c r="J34" s="484"/>
    </row>
    <row r="35" spans="1:23" s="378" customFormat="1" ht="68.25" customHeight="1" x14ac:dyDescent="0.2">
      <c r="A35" s="484"/>
      <c r="B35" s="404" t="s">
        <v>309</v>
      </c>
      <c r="C35" s="298">
        <v>92915</v>
      </c>
      <c r="D35" s="300" t="s">
        <v>179</v>
      </c>
      <c r="E35" s="292" t="s">
        <v>48</v>
      </c>
      <c r="F35" s="299">
        <v>26</v>
      </c>
      <c r="G35" s="299">
        <v>14</v>
      </c>
      <c r="H35" s="296">
        <f t="shared" si="5"/>
        <v>18.03</v>
      </c>
      <c r="I35" s="296">
        <f t="shared" si="4"/>
        <v>468.78</v>
      </c>
      <c r="J35" s="484"/>
    </row>
    <row r="36" spans="1:23" s="362" customFormat="1" ht="21" x14ac:dyDescent="0.2">
      <c r="B36" s="373"/>
      <c r="C36" s="372"/>
      <c r="D36" s="409" t="s">
        <v>311</v>
      </c>
      <c r="E36" s="372"/>
      <c r="F36" s="372"/>
      <c r="G36" s="372"/>
      <c r="H36" s="372"/>
      <c r="I36" s="374"/>
      <c r="J36" s="364"/>
    </row>
    <row r="37" spans="1:23" s="79" customFormat="1" ht="39.9" customHeight="1" x14ac:dyDescent="0.2">
      <c r="A37" s="78"/>
      <c r="B37" s="287" t="s">
        <v>193</v>
      </c>
      <c r="C37" s="298">
        <v>96527</v>
      </c>
      <c r="D37" s="288" t="s">
        <v>364</v>
      </c>
      <c r="E37" s="291" t="s">
        <v>42</v>
      </c>
      <c r="F37" s="291">
        <v>11.93</v>
      </c>
      <c r="G37" s="291">
        <v>86.19</v>
      </c>
      <c r="H37" s="296">
        <f t="shared" ref="H37:H41" si="6">TRUNC(G37*($H$6+1),2)</f>
        <v>111.01</v>
      </c>
      <c r="I37" s="296">
        <f>TRUNC(F37*H37,2)+0.01</f>
        <v>1324.35</v>
      </c>
      <c r="J37" s="78"/>
    </row>
    <row r="38" spans="1:23" s="79" customFormat="1" ht="53.25" customHeight="1" x14ac:dyDescent="0.2">
      <c r="A38" s="78"/>
      <c r="B38" s="287" t="s">
        <v>195</v>
      </c>
      <c r="C38" s="298">
        <v>96536</v>
      </c>
      <c r="D38" s="288" t="s">
        <v>180</v>
      </c>
      <c r="E38" s="291" t="s">
        <v>41</v>
      </c>
      <c r="F38" s="291">
        <v>101.66</v>
      </c>
      <c r="G38" s="296">
        <v>50.73</v>
      </c>
      <c r="H38" s="296">
        <f t="shared" si="6"/>
        <v>65.34</v>
      </c>
      <c r="I38" s="296">
        <f t="shared" ref="I38:I41" si="7">TRUNC(F38*H38,2)</f>
        <v>6642.46</v>
      </c>
      <c r="J38" s="78"/>
    </row>
    <row r="39" spans="1:23" s="378" customFormat="1" ht="68.25" customHeight="1" x14ac:dyDescent="0.2">
      <c r="A39" s="484"/>
      <c r="B39" s="287" t="s">
        <v>196</v>
      </c>
      <c r="C39" s="298">
        <v>96557</v>
      </c>
      <c r="D39" s="300" t="s">
        <v>299</v>
      </c>
      <c r="E39" s="292" t="s">
        <v>42</v>
      </c>
      <c r="F39" s="292">
        <v>10.85</v>
      </c>
      <c r="G39" s="299">
        <v>436.47</v>
      </c>
      <c r="H39" s="296">
        <f t="shared" si="6"/>
        <v>562.16999999999996</v>
      </c>
      <c r="I39" s="296">
        <f t="shared" si="7"/>
        <v>6099.54</v>
      </c>
      <c r="J39" s="484"/>
    </row>
    <row r="40" spans="1:23" s="79" customFormat="1" ht="63" customHeight="1" x14ac:dyDescent="0.2">
      <c r="A40" s="78"/>
      <c r="B40" s="287" t="s">
        <v>197</v>
      </c>
      <c r="C40" s="290">
        <v>92777</v>
      </c>
      <c r="D40" s="288" t="s">
        <v>181</v>
      </c>
      <c r="E40" s="291" t="s">
        <v>48</v>
      </c>
      <c r="F40" s="291">
        <v>360</v>
      </c>
      <c r="G40" s="296">
        <v>13.31</v>
      </c>
      <c r="H40" s="296">
        <f t="shared" si="6"/>
        <v>17.14</v>
      </c>
      <c r="I40" s="296">
        <f t="shared" si="7"/>
        <v>6170.4</v>
      </c>
      <c r="J40" s="78"/>
    </row>
    <row r="41" spans="1:23" s="79" customFormat="1" ht="68.25" customHeight="1" x14ac:dyDescent="0.2">
      <c r="A41" s="78"/>
      <c r="B41" s="287" t="s">
        <v>198</v>
      </c>
      <c r="C41" s="290">
        <v>92775</v>
      </c>
      <c r="D41" s="288" t="s">
        <v>182</v>
      </c>
      <c r="E41" s="291" t="s">
        <v>48</v>
      </c>
      <c r="F41" s="291">
        <v>195</v>
      </c>
      <c r="G41" s="296">
        <v>15.01</v>
      </c>
      <c r="H41" s="296">
        <f t="shared" si="6"/>
        <v>19.329999999999998</v>
      </c>
      <c r="I41" s="296">
        <f t="shared" si="7"/>
        <v>3769.35</v>
      </c>
      <c r="J41" s="78"/>
    </row>
    <row r="42" spans="1:23" s="45" customFormat="1" ht="35.1" customHeight="1" x14ac:dyDescent="0.2">
      <c r="A42" s="44"/>
      <c r="B42" s="277"/>
      <c r="C42" s="278"/>
      <c r="D42" s="272" t="s">
        <v>183</v>
      </c>
      <c r="E42" s="278"/>
      <c r="F42" s="278"/>
      <c r="G42" s="278"/>
      <c r="H42" s="279"/>
      <c r="I42" s="105">
        <f>SUM(I30:I41)</f>
        <v>52904.24</v>
      </c>
      <c r="J42" s="177"/>
      <c r="K42" s="255"/>
      <c r="L42" s="363"/>
      <c r="M42" s="410"/>
      <c r="N42" s="177"/>
      <c r="O42" s="177"/>
      <c r="P42" s="177"/>
      <c r="Q42" s="177"/>
      <c r="R42" s="177"/>
      <c r="S42" s="377"/>
      <c r="T42" s="177"/>
      <c r="U42" s="177"/>
      <c r="V42" s="177"/>
      <c r="W42" s="177"/>
    </row>
    <row r="43" spans="1:23" s="361" customFormat="1" ht="35.1" customHeight="1" x14ac:dyDescent="0.2">
      <c r="A43" s="77"/>
      <c r="B43" s="56" t="s">
        <v>167</v>
      </c>
      <c r="C43" s="57"/>
      <c r="D43" s="375" t="s">
        <v>184</v>
      </c>
      <c r="E43" s="496"/>
      <c r="F43" s="497"/>
      <c r="G43" s="497"/>
      <c r="H43" s="497"/>
      <c r="I43" s="498"/>
      <c r="J43" s="77"/>
      <c r="K43" s="251"/>
      <c r="L43" s="256"/>
      <c r="M43" s="410"/>
      <c r="N43" s="77"/>
      <c r="O43" s="77"/>
      <c r="P43" s="77"/>
      <c r="Q43" s="77"/>
      <c r="R43" s="77"/>
      <c r="S43" s="377"/>
      <c r="T43" s="77"/>
      <c r="U43" s="77"/>
      <c r="V43" s="77"/>
      <c r="W43" s="77"/>
    </row>
    <row r="44" spans="1:23" s="362" customFormat="1" ht="21" x14ac:dyDescent="0.2">
      <c r="B44" s="373"/>
      <c r="C44" s="372"/>
      <c r="D44" s="409" t="s">
        <v>329</v>
      </c>
      <c r="E44" s="372"/>
      <c r="F44" s="372"/>
      <c r="G44" s="372"/>
      <c r="H44" s="372"/>
      <c r="I44" s="374"/>
      <c r="J44" s="364"/>
    </row>
    <row r="45" spans="1:23" s="79" customFormat="1" ht="72.75" customHeight="1" x14ac:dyDescent="0.2">
      <c r="A45" s="78"/>
      <c r="B45" s="287" t="s">
        <v>312</v>
      </c>
      <c r="C45" s="290">
        <v>92423</v>
      </c>
      <c r="D45" s="288" t="s">
        <v>186</v>
      </c>
      <c r="E45" s="291" t="s">
        <v>41</v>
      </c>
      <c r="F45" s="291">
        <v>77.08</v>
      </c>
      <c r="G45" s="296">
        <v>45.85</v>
      </c>
      <c r="H45" s="296">
        <f t="shared" ref="H45:H47" si="8">TRUNC(G45*($H$6+1),2)</f>
        <v>59.05</v>
      </c>
      <c r="I45" s="296">
        <f t="shared" ref="I45:I47" si="9">TRUNC(F45*H45,2)</f>
        <v>4551.57</v>
      </c>
      <c r="J45" s="78"/>
    </row>
    <row r="46" spans="1:23" s="79" customFormat="1" ht="70.5" customHeight="1" x14ac:dyDescent="0.2">
      <c r="A46" s="78"/>
      <c r="B46" s="297" t="s">
        <v>346</v>
      </c>
      <c r="C46" s="298">
        <v>92778</v>
      </c>
      <c r="D46" s="300" t="s">
        <v>191</v>
      </c>
      <c r="E46" s="292" t="s">
        <v>48</v>
      </c>
      <c r="F46" s="292">
        <v>613</v>
      </c>
      <c r="G46" s="299">
        <v>11.87</v>
      </c>
      <c r="H46" s="299">
        <f>TRUNC(G46*($H$6+1),2)+0.01</f>
        <v>15.29</v>
      </c>
      <c r="I46" s="299">
        <f t="shared" si="9"/>
        <v>9372.77</v>
      </c>
      <c r="J46" s="78"/>
    </row>
    <row r="47" spans="1:23" s="79" customFormat="1" ht="63" customHeight="1" x14ac:dyDescent="0.2">
      <c r="A47" s="78"/>
      <c r="B47" s="297" t="s">
        <v>313</v>
      </c>
      <c r="C47" s="298">
        <v>92775</v>
      </c>
      <c r="D47" s="300" t="s">
        <v>182</v>
      </c>
      <c r="E47" s="292" t="s">
        <v>48</v>
      </c>
      <c r="F47" s="292">
        <v>149</v>
      </c>
      <c r="G47" s="299">
        <v>15.01</v>
      </c>
      <c r="H47" s="299">
        <f t="shared" si="8"/>
        <v>19.329999999999998</v>
      </c>
      <c r="I47" s="299">
        <f t="shared" si="9"/>
        <v>2880.17</v>
      </c>
      <c r="J47" s="78"/>
    </row>
    <row r="48" spans="1:23" s="79" customFormat="1" ht="72" customHeight="1" x14ac:dyDescent="0.2">
      <c r="A48" s="78"/>
      <c r="B48" s="287" t="s">
        <v>314</v>
      </c>
      <c r="C48" s="290">
        <v>92718</v>
      </c>
      <c r="D48" s="288" t="s">
        <v>192</v>
      </c>
      <c r="E48" s="291" t="s">
        <v>42</v>
      </c>
      <c r="F48" s="291">
        <v>3.77</v>
      </c>
      <c r="G48" s="296">
        <v>510.03</v>
      </c>
      <c r="H48" s="296">
        <f>TRUNC(G48*($H$6+1),2)+0.01</f>
        <v>656.92</v>
      </c>
      <c r="I48" s="296">
        <f>TRUNC(F48*H48,2)+0.01</f>
        <v>2476.59</v>
      </c>
      <c r="J48" s="78"/>
    </row>
    <row r="49" spans="1:23" s="362" customFormat="1" ht="21" x14ac:dyDescent="0.2">
      <c r="B49" s="373"/>
      <c r="C49" s="372"/>
      <c r="D49" s="409" t="s">
        <v>315</v>
      </c>
      <c r="E49" s="372"/>
      <c r="F49" s="372"/>
      <c r="G49" s="372"/>
      <c r="H49" s="372"/>
      <c r="I49" s="374"/>
      <c r="J49" s="364"/>
    </row>
    <row r="50" spans="1:23" s="79" customFormat="1" ht="53.25" customHeight="1" x14ac:dyDescent="0.2">
      <c r="A50" s="78"/>
      <c r="B50" s="287" t="s">
        <v>316</v>
      </c>
      <c r="C50" s="290">
        <v>92448</v>
      </c>
      <c r="D50" s="288" t="s">
        <v>194</v>
      </c>
      <c r="E50" s="291" t="s">
        <v>41</v>
      </c>
      <c r="F50" s="291">
        <v>62.41</v>
      </c>
      <c r="G50" s="296">
        <v>102.87</v>
      </c>
      <c r="H50" s="296">
        <f>TRUNC(G50*($H$6+1),2)+0.01</f>
        <v>132.5</v>
      </c>
      <c r="I50" s="296">
        <f>TRUNC(F50*H50,2)+0.01</f>
        <v>8269.33</v>
      </c>
      <c r="J50" s="78"/>
    </row>
    <row r="51" spans="1:23" s="79" customFormat="1" ht="65.25" customHeight="1" x14ac:dyDescent="0.2">
      <c r="A51" s="78"/>
      <c r="B51" s="287" t="s">
        <v>317</v>
      </c>
      <c r="C51" s="298">
        <v>92741</v>
      </c>
      <c r="D51" s="300" t="s">
        <v>347</v>
      </c>
      <c r="E51" s="291" t="s">
        <v>42</v>
      </c>
      <c r="F51" s="291">
        <v>6.87</v>
      </c>
      <c r="G51" s="299">
        <v>560.67999999999995</v>
      </c>
      <c r="H51" s="296">
        <f>TRUNC(G51*($H$6+1),2)+0.01</f>
        <v>722.16</v>
      </c>
      <c r="I51" s="296">
        <f>TRUNC(F51*H51,2)+0.01</f>
        <v>4961.24</v>
      </c>
      <c r="J51" s="78"/>
    </row>
    <row r="52" spans="1:23" s="79" customFormat="1" ht="79.5" customHeight="1" x14ac:dyDescent="0.2">
      <c r="A52" s="78"/>
      <c r="B52" s="287" t="s">
        <v>318</v>
      </c>
      <c r="C52" s="290">
        <v>92777</v>
      </c>
      <c r="D52" s="288" t="s">
        <v>181</v>
      </c>
      <c r="E52" s="291" t="s">
        <v>48</v>
      </c>
      <c r="F52" s="291">
        <v>290</v>
      </c>
      <c r="G52" s="296">
        <v>13.31</v>
      </c>
      <c r="H52" s="296">
        <f t="shared" ref="H52:H53" si="10">TRUNC(G52*($H$6+1),2)</f>
        <v>17.14</v>
      </c>
      <c r="I52" s="296">
        <f t="shared" ref="I52:I53" si="11">TRUNC(F52*H52,2)</f>
        <v>4970.6000000000004</v>
      </c>
      <c r="J52" s="78"/>
    </row>
    <row r="53" spans="1:23" s="79" customFormat="1" ht="76.5" customHeight="1" x14ac:dyDescent="0.2">
      <c r="A53" s="78"/>
      <c r="B53" s="287" t="s">
        <v>319</v>
      </c>
      <c r="C53" s="290">
        <v>92775</v>
      </c>
      <c r="D53" s="288" t="s">
        <v>182</v>
      </c>
      <c r="E53" s="291" t="s">
        <v>48</v>
      </c>
      <c r="F53" s="291">
        <v>183</v>
      </c>
      <c r="G53" s="296">
        <v>15.01</v>
      </c>
      <c r="H53" s="296">
        <f t="shared" si="10"/>
        <v>19.329999999999998</v>
      </c>
      <c r="I53" s="296">
        <f t="shared" si="11"/>
        <v>3537.39</v>
      </c>
      <c r="J53" s="78"/>
    </row>
    <row r="54" spans="1:23" s="45" customFormat="1" ht="35.1" customHeight="1" x14ac:dyDescent="0.2">
      <c r="A54" s="44"/>
      <c r="B54" s="277"/>
      <c r="C54" s="278"/>
      <c r="D54" s="272" t="s">
        <v>202</v>
      </c>
      <c r="E54" s="278"/>
      <c r="F54" s="278"/>
      <c r="G54" s="278"/>
      <c r="H54" s="279"/>
      <c r="I54" s="105">
        <f>SUM(I45:I53)</f>
        <v>41019.659999999996</v>
      </c>
      <c r="J54" s="177"/>
      <c r="K54" s="255"/>
      <c r="L54" s="363"/>
      <c r="M54" s="410"/>
      <c r="N54" s="177"/>
      <c r="O54" s="177"/>
      <c r="P54" s="177"/>
      <c r="Q54" s="177"/>
      <c r="R54" s="177"/>
      <c r="S54" s="377"/>
      <c r="T54" s="177"/>
      <c r="U54" s="177"/>
      <c r="V54" s="177"/>
      <c r="W54" s="177"/>
    </row>
    <row r="55" spans="1:23" s="361" customFormat="1" ht="35.1" customHeight="1" x14ac:dyDescent="0.2">
      <c r="A55" s="77"/>
      <c r="B55" s="56" t="s">
        <v>32</v>
      </c>
      <c r="C55" s="57"/>
      <c r="D55" s="375" t="s">
        <v>40</v>
      </c>
      <c r="E55" s="496"/>
      <c r="F55" s="497"/>
      <c r="G55" s="497"/>
      <c r="H55" s="497"/>
      <c r="I55" s="498"/>
      <c r="J55" s="77"/>
      <c r="K55" s="251"/>
      <c r="L55" s="256"/>
      <c r="M55" s="410"/>
      <c r="N55" s="77"/>
      <c r="O55" s="77"/>
      <c r="P55" s="77"/>
      <c r="Q55" s="77"/>
      <c r="R55" s="77"/>
      <c r="S55" s="377"/>
      <c r="T55" s="77"/>
      <c r="U55" s="77"/>
      <c r="V55" s="77"/>
      <c r="W55" s="77"/>
    </row>
    <row r="56" spans="1:23" s="77" customFormat="1" ht="49.5" customHeight="1" x14ac:dyDescent="0.2">
      <c r="B56" s="302" t="s">
        <v>52</v>
      </c>
      <c r="C56" s="413">
        <v>98557</v>
      </c>
      <c r="D56" s="431" t="s">
        <v>337</v>
      </c>
      <c r="E56" s="301" t="s">
        <v>41</v>
      </c>
      <c r="F56" s="296">
        <v>101.66</v>
      </c>
      <c r="G56" s="287">
        <v>29.62</v>
      </c>
      <c r="H56" s="296">
        <f t="shared" ref="H56" si="12">TRUNC(G56*($H$6+1),2)</f>
        <v>38.15</v>
      </c>
      <c r="I56" s="296">
        <f>TRUNC(F56*H56,2)+0.01</f>
        <v>3878.3300000000004</v>
      </c>
      <c r="K56" s="251"/>
      <c r="L56" s="256"/>
      <c r="M56" s="410"/>
      <c r="S56" s="377"/>
    </row>
    <row r="57" spans="1:23" s="361" customFormat="1" ht="46.5" customHeight="1" x14ac:dyDescent="0.2">
      <c r="A57" s="77"/>
      <c r="B57" s="289" t="s">
        <v>320</v>
      </c>
      <c r="C57" s="485">
        <v>98561</v>
      </c>
      <c r="D57" s="371" t="s">
        <v>199</v>
      </c>
      <c r="E57" s="293" t="s">
        <v>41</v>
      </c>
      <c r="F57" s="299">
        <v>166.1</v>
      </c>
      <c r="G57" s="297">
        <v>29.99</v>
      </c>
      <c r="H57" s="296">
        <f>TRUNC(G57*($H$6+1),2)+0.01</f>
        <v>38.629999999999995</v>
      </c>
      <c r="I57" s="296">
        <f t="shared" ref="I57" si="13">TRUNC(F57*H57,2)</f>
        <v>6416.44</v>
      </c>
      <c r="J57" s="77"/>
      <c r="K57" s="251"/>
      <c r="L57" s="256"/>
      <c r="M57" s="410"/>
      <c r="N57" s="77"/>
      <c r="O57" s="77"/>
      <c r="P57" s="77"/>
      <c r="Q57" s="77"/>
      <c r="R57" s="77"/>
      <c r="S57" s="377"/>
      <c r="T57" s="77"/>
      <c r="U57" s="77"/>
      <c r="V57" s="77"/>
      <c r="W57" s="77"/>
    </row>
    <row r="58" spans="1:23" s="45" customFormat="1" ht="35.1" customHeight="1" x14ac:dyDescent="0.2">
      <c r="A58" s="44"/>
      <c r="B58" s="277"/>
      <c r="C58" s="278"/>
      <c r="D58" s="272" t="s">
        <v>140</v>
      </c>
      <c r="E58" s="278"/>
      <c r="F58" s="278"/>
      <c r="G58" s="278"/>
      <c r="H58" s="279"/>
      <c r="I58" s="105">
        <f>SUM(I56:I57)</f>
        <v>10294.77</v>
      </c>
      <c r="J58" s="177"/>
      <c r="K58" s="255"/>
      <c r="L58" s="363"/>
      <c r="M58" s="410"/>
      <c r="N58" s="177"/>
      <c r="O58" s="177"/>
      <c r="P58" s="177"/>
      <c r="Q58" s="177"/>
      <c r="R58" s="177"/>
      <c r="S58" s="377"/>
      <c r="T58" s="177"/>
      <c r="U58" s="177"/>
      <c r="V58" s="177"/>
      <c r="W58" s="177"/>
    </row>
    <row r="59" spans="1:23" s="33" customFormat="1" ht="27.75" customHeight="1" x14ac:dyDescent="0.2">
      <c r="A59" s="42"/>
      <c r="B59" s="56" t="s">
        <v>170</v>
      </c>
      <c r="C59" s="57"/>
      <c r="D59" s="127" t="s">
        <v>35</v>
      </c>
      <c r="E59" s="504"/>
      <c r="F59" s="505"/>
      <c r="G59" s="505"/>
      <c r="H59" s="505"/>
      <c r="I59" s="506"/>
      <c r="J59" s="128"/>
      <c r="K59" s="251"/>
      <c r="L59" s="256"/>
      <c r="M59" s="410"/>
      <c r="N59" s="128"/>
      <c r="O59" s="128"/>
      <c r="P59" s="128"/>
      <c r="Q59" s="128"/>
      <c r="R59" s="128"/>
      <c r="S59" s="377"/>
      <c r="T59" s="128"/>
      <c r="U59" s="128"/>
      <c r="V59" s="128"/>
      <c r="W59" s="128"/>
    </row>
    <row r="60" spans="1:23" s="33" customFormat="1" ht="84" customHeight="1" x14ac:dyDescent="0.2">
      <c r="A60" s="42"/>
      <c r="B60" s="289" t="s">
        <v>171</v>
      </c>
      <c r="C60" s="286">
        <v>87503</v>
      </c>
      <c r="D60" s="300" t="s">
        <v>350</v>
      </c>
      <c r="E60" s="107" t="s">
        <v>41</v>
      </c>
      <c r="F60" s="295">
        <v>158.37</v>
      </c>
      <c r="G60" s="295">
        <v>58.08</v>
      </c>
      <c r="H60" s="296">
        <f>TRUNC(G60*($H$6+1),2)+0.01</f>
        <v>74.81</v>
      </c>
      <c r="I60" s="296">
        <f>TRUNC(F60*H60,2)+0.01</f>
        <v>11847.66</v>
      </c>
      <c r="J60" s="275"/>
    </row>
    <row r="61" spans="1:23" s="45" customFormat="1" ht="35.1" customHeight="1" x14ac:dyDescent="0.2">
      <c r="A61" s="44"/>
      <c r="B61" s="277"/>
      <c r="C61" s="278"/>
      <c r="D61" s="272" t="s">
        <v>203</v>
      </c>
      <c r="E61" s="278"/>
      <c r="F61" s="278"/>
      <c r="G61" s="278"/>
      <c r="H61" s="279"/>
      <c r="I61" s="105">
        <f>SUM(I60:I60)</f>
        <v>11847.66</v>
      </c>
      <c r="J61" s="177"/>
      <c r="K61" s="255"/>
      <c r="L61" s="363"/>
      <c r="M61" s="410"/>
      <c r="N61" s="177"/>
      <c r="O61" s="177"/>
      <c r="P61" s="177"/>
      <c r="Q61" s="177"/>
      <c r="R61" s="177"/>
      <c r="S61" s="377"/>
      <c r="T61" s="177"/>
      <c r="U61" s="177"/>
      <c r="V61" s="177"/>
      <c r="W61" s="177"/>
    </row>
    <row r="62" spans="1:23" s="33" customFormat="1" ht="29.25" customHeight="1" x14ac:dyDescent="0.2">
      <c r="A62" s="42"/>
      <c r="B62" s="56" t="s">
        <v>172</v>
      </c>
      <c r="C62" s="57"/>
      <c r="D62" s="127" t="s">
        <v>36</v>
      </c>
      <c r="E62" s="504"/>
      <c r="F62" s="505"/>
      <c r="G62" s="505"/>
      <c r="H62" s="505"/>
      <c r="I62" s="506"/>
      <c r="J62" s="128"/>
      <c r="K62" s="251"/>
      <c r="L62" s="256"/>
      <c r="M62" s="410"/>
      <c r="N62" s="128"/>
      <c r="O62" s="128"/>
      <c r="P62" s="128"/>
      <c r="Q62" s="128"/>
      <c r="R62" s="128"/>
      <c r="S62" s="377"/>
      <c r="T62" s="128"/>
      <c r="U62" s="128"/>
      <c r="V62" s="128"/>
      <c r="W62" s="128"/>
    </row>
    <row r="63" spans="1:23" s="33" customFormat="1" ht="78.75" customHeight="1" x14ac:dyDescent="0.2">
      <c r="A63" s="42"/>
      <c r="B63" s="287" t="s">
        <v>173</v>
      </c>
      <c r="C63" s="301">
        <v>87894</v>
      </c>
      <c r="D63" s="288" t="s">
        <v>159</v>
      </c>
      <c r="E63" s="291" t="s">
        <v>41</v>
      </c>
      <c r="F63" s="296">
        <v>143.97</v>
      </c>
      <c r="G63" s="301">
        <v>4.5599999999999996</v>
      </c>
      <c r="H63" s="296">
        <f t="shared" ref="H63:H64" si="14">TRUNC(G63*($H$6+1),2)</f>
        <v>5.87</v>
      </c>
      <c r="I63" s="296">
        <f t="shared" ref="I63:I64" si="15">TRUNC(F63*H63,2)</f>
        <v>845.1</v>
      </c>
      <c r="J63" s="275"/>
    </row>
    <row r="64" spans="1:23" s="33" customFormat="1" ht="68.25" customHeight="1" x14ac:dyDescent="0.2">
      <c r="A64" s="42"/>
      <c r="B64" s="287" t="s">
        <v>174</v>
      </c>
      <c r="C64" s="301">
        <v>87547</v>
      </c>
      <c r="D64" s="288" t="s">
        <v>141</v>
      </c>
      <c r="E64" s="291" t="s">
        <v>41</v>
      </c>
      <c r="F64" s="296">
        <v>143.97</v>
      </c>
      <c r="G64" s="295">
        <v>16.78</v>
      </c>
      <c r="H64" s="296">
        <f t="shared" si="14"/>
        <v>21.61</v>
      </c>
      <c r="I64" s="296">
        <f t="shared" si="15"/>
        <v>3111.19</v>
      </c>
      <c r="J64" s="275"/>
    </row>
    <row r="65" spans="1:23" s="45" customFormat="1" ht="35.1" customHeight="1" x14ac:dyDescent="0.2">
      <c r="A65" s="44"/>
      <c r="B65" s="277"/>
      <c r="C65" s="278"/>
      <c r="D65" s="272" t="s">
        <v>200</v>
      </c>
      <c r="E65" s="278"/>
      <c r="F65" s="278"/>
      <c r="G65" s="278"/>
      <c r="H65" s="279"/>
      <c r="I65" s="105">
        <f>SUM(I63:I64)</f>
        <v>3956.29</v>
      </c>
      <c r="J65" s="177"/>
      <c r="K65" s="255"/>
      <c r="L65" s="363"/>
      <c r="M65" s="410"/>
      <c r="N65" s="177"/>
      <c r="O65" s="177"/>
      <c r="P65" s="177"/>
      <c r="Q65" s="177"/>
      <c r="R65" s="177"/>
      <c r="S65" s="377"/>
      <c r="T65" s="177"/>
      <c r="U65" s="177"/>
      <c r="V65" s="177"/>
      <c r="W65" s="177"/>
    </row>
    <row r="66" spans="1:23" s="33" customFormat="1" ht="27.75" customHeight="1" x14ac:dyDescent="0.2">
      <c r="A66" s="42"/>
      <c r="B66" s="56" t="s">
        <v>175</v>
      </c>
      <c r="C66" s="57"/>
      <c r="D66" s="127" t="s">
        <v>37</v>
      </c>
      <c r="E66" s="504"/>
      <c r="F66" s="505"/>
      <c r="G66" s="505"/>
      <c r="H66" s="505"/>
      <c r="I66" s="506"/>
      <c r="J66" s="128"/>
      <c r="K66" s="251"/>
      <c r="L66" s="256"/>
      <c r="M66" s="410"/>
      <c r="N66" s="128"/>
      <c r="O66" s="128"/>
      <c r="P66" s="128"/>
      <c r="Q66" s="128"/>
      <c r="R66" s="128"/>
      <c r="S66" s="377"/>
      <c r="T66" s="128"/>
      <c r="U66" s="128"/>
      <c r="V66" s="128"/>
      <c r="W66" s="128"/>
    </row>
    <row r="67" spans="1:23" s="362" customFormat="1" ht="21" x14ac:dyDescent="0.2">
      <c r="B67" s="373"/>
      <c r="C67" s="372"/>
      <c r="D67" s="409" t="s">
        <v>251</v>
      </c>
      <c r="E67" s="372"/>
      <c r="F67" s="372"/>
      <c r="G67" s="372"/>
      <c r="H67" s="372"/>
      <c r="I67" s="374"/>
      <c r="J67" s="364"/>
    </row>
    <row r="68" spans="1:23" s="77" customFormat="1" ht="46.5" customHeight="1" x14ac:dyDescent="0.2">
      <c r="B68" s="302" t="s">
        <v>176</v>
      </c>
      <c r="C68" s="447">
        <v>95240</v>
      </c>
      <c r="D68" s="446" t="s">
        <v>351</v>
      </c>
      <c r="E68" s="448" t="s">
        <v>41</v>
      </c>
      <c r="F68" s="358">
        <v>730.03</v>
      </c>
      <c r="G68" s="358">
        <v>11.96</v>
      </c>
      <c r="H68" s="296">
        <f t="shared" ref="H68:H69" si="16">TRUNC(G68*($H$6+1),2)</f>
        <v>15.4</v>
      </c>
      <c r="I68" s="296">
        <f t="shared" ref="I68:I70" si="17">TRUNC(F68*H68,2)</f>
        <v>11242.46</v>
      </c>
      <c r="K68" s="260">
        <v>4.74</v>
      </c>
      <c r="L68" s="254">
        <f>K68+M68</f>
        <v>3.8868</v>
      </c>
      <c r="M68" s="410">
        <f>K68*-18%</f>
        <v>-0.85319999999999996</v>
      </c>
      <c r="S68" s="377"/>
    </row>
    <row r="69" spans="1:23" s="360" customFormat="1" ht="46.5" customHeight="1" x14ac:dyDescent="0.2">
      <c r="B69" s="289" t="s">
        <v>204</v>
      </c>
      <c r="C69" s="298">
        <v>94998</v>
      </c>
      <c r="D69" s="367" t="s">
        <v>366</v>
      </c>
      <c r="E69" s="107" t="s">
        <v>41</v>
      </c>
      <c r="F69" s="358">
        <v>730.03</v>
      </c>
      <c r="G69" s="478">
        <v>95.42</v>
      </c>
      <c r="H69" s="296">
        <f t="shared" si="16"/>
        <v>122.9</v>
      </c>
      <c r="I69" s="296">
        <f>TRUNC(F69*H69,2)+0.01</f>
        <v>89720.689999999988</v>
      </c>
      <c r="J69" s="77"/>
      <c r="K69" s="260"/>
      <c r="L69" s="254"/>
      <c r="M69" s="410"/>
      <c r="N69" s="77"/>
      <c r="O69" s="77"/>
      <c r="P69" s="77"/>
      <c r="Q69" s="77"/>
      <c r="R69" s="77"/>
      <c r="S69" s="377"/>
      <c r="T69" s="77"/>
      <c r="U69" s="77"/>
      <c r="V69" s="77"/>
      <c r="W69" s="77"/>
    </row>
    <row r="70" spans="1:23" s="360" customFormat="1" ht="46.5" customHeight="1" x14ac:dyDescent="0.2">
      <c r="B70" s="289" t="s">
        <v>205</v>
      </c>
      <c r="C70" s="298">
        <v>95276</v>
      </c>
      <c r="D70" s="367" t="s">
        <v>256</v>
      </c>
      <c r="E70" s="107" t="s">
        <v>116</v>
      </c>
      <c r="F70" s="358">
        <v>1089.05</v>
      </c>
      <c r="G70" s="478">
        <v>2.83</v>
      </c>
      <c r="H70" s="296">
        <f>TRUNC(G70*($H$6+1),2)+0.01</f>
        <v>3.65</v>
      </c>
      <c r="I70" s="296">
        <f t="shared" si="17"/>
        <v>3975.03</v>
      </c>
      <c r="J70" s="77"/>
      <c r="K70" s="260"/>
      <c r="L70" s="254"/>
      <c r="M70" s="410"/>
      <c r="N70" s="77"/>
      <c r="O70" s="77"/>
      <c r="P70" s="77"/>
      <c r="Q70" s="77"/>
      <c r="R70" s="77"/>
      <c r="S70" s="377"/>
      <c r="T70" s="77"/>
      <c r="U70" s="77"/>
      <c r="V70" s="77"/>
      <c r="W70" s="77"/>
    </row>
    <row r="71" spans="1:23" s="45" customFormat="1" ht="35.1" customHeight="1" x14ac:dyDescent="0.2">
      <c r="A71" s="44"/>
      <c r="B71" s="277"/>
      <c r="C71" s="278"/>
      <c r="D71" s="272" t="s">
        <v>206</v>
      </c>
      <c r="E71" s="278"/>
      <c r="F71" s="278"/>
      <c r="G71" s="278"/>
      <c r="H71" s="279"/>
      <c r="I71" s="105">
        <f>SUM(I68:I70)</f>
        <v>104938.18</v>
      </c>
      <c r="J71" s="177"/>
      <c r="K71" s="255"/>
      <c r="L71" s="363"/>
      <c r="M71" s="410"/>
      <c r="N71" s="177"/>
      <c r="O71" s="177"/>
      <c r="P71" s="177"/>
      <c r="Q71" s="177"/>
      <c r="R71" s="177"/>
      <c r="S71" s="377"/>
      <c r="T71" s="177"/>
      <c r="U71" s="177"/>
      <c r="V71" s="177"/>
      <c r="W71" s="177"/>
    </row>
    <row r="72" spans="1:23" s="33" customFormat="1" ht="27.75" customHeight="1" x14ac:dyDescent="0.2">
      <c r="A72" s="42"/>
      <c r="B72" s="56" t="s">
        <v>207</v>
      </c>
      <c r="C72" s="57"/>
      <c r="D72" s="127" t="s">
        <v>38</v>
      </c>
      <c r="E72" s="504"/>
      <c r="F72" s="505"/>
      <c r="G72" s="505"/>
      <c r="H72" s="505"/>
      <c r="I72" s="506"/>
      <c r="J72" s="128"/>
      <c r="K72" s="251"/>
      <c r="L72" s="256"/>
      <c r="M72" s="410"/>
      <c r="N72" s="128"/>
      <c r="O72" s="128"/>
      <c r="P72" s="128"/>
      <c r="Q72" s="128"/>
      <c r="R72" s="128"/>
      <c r="S72" s="377"/>
      <c r="T72" s="128"/>
      <c r="U72" s="128"/>
      <c r="V72" s="128"/>
      <c r="W72" s="128"/>
    </row>
    <row r="73" spans="1:23" s="362" customFormat="1" ht="21" x14ac:dyDescent="0.2">
      <c r="B73" s="373"/>
      <c r="C73" s="372"/>
      <c r="D73" s="409" t="s">
        <v>157</v>
      </c>
      <c r="E73" s="372"/>
      <c r="F73" s="372"/>
      <c r="G73" s="372"/>
      <c r="H73" s="372"/>
      <c r="I73" s="374"/>
      <c r="J73" s="364"/>
    </row>
    <row r="74" spans="1:23" s="33" customFormat="1" ht="46.5" customHeight="1" x14ac:dyDescent="0.2">
      <c r="A74" s="42"/>
      <c r="B74" s="289" t="s">
        <v>208</v>
      </c>
      <c r="C74" s="293">
        <v>88415</v>
      </c>
      <c r="D74" s="294" t="s">
        <v>161</v>
      </c>
      <c r="E74" s="107" t="s">
        <v>41</v>
      </c>
      <c r="F74" s="295">
        <v>157.9</v>
      </c>
      <c r="G74" s="295">
        <v>2.29</v>
      </c>
      <c r="H74" s="296">
        <f>TRUNC(G74*($H$6+1),2)+0.01</f>
        <v>2.9499999999999997</v>
      </c>
      <c r="I74" s="296">
        <f>TRUNC(F74*H74,2)+0.01</f>
        <v>465.81</v>
      </c>
      <c r="J74" s="275"/>
    </row>
    <row r="75" spans="1:23" s="33" customFormat="1" ht="43.5" customHeight="1" x14ac:dyDescent="0.2">
      <c r="A75" s="42"/>
      <c r="B75" s="289" t="s">
        <v>258</v>
      </c>
      <c r="C75" s="293">
        <v>88489</v>
      </c>
      <c r="D75" s="294" t="s">
        <v>162</v>
      </c>
      <c r="E75" s="107" t="s">
        <v>41</v>
      </c>
      <c r="F75" s="295">
        <v>157.9</v>
      </c>
      <c r="G75" s="295">
        <v>11.68</v>
      </c>
      <c r="H75" s="296">
        <f t="shared" ref="H75" si="18">TRUNC(G75*($H$6+1),2)</f>
        <v>15.04</v>
      </c>
      <c r="I75" s="296">
        <f>TRUNC(F75*H75,2)+0.01</f>
        <v>2374.8200000000002</v>
      </c>
      <c r="J75" s="275"/>
    </row>
    <row r="76" spans="1:23" s="362" customFormat="1" ht="21" x14ac:dyDescent="0.2">
      <c r="B76" s="373"/>
      <c r="C76" s="372"/>
      <c r="D76" s="409" t="s">
        <v>160</v>
      </c>
      <c r="E76" s="372"/>
      <c r="F76" s="372"/>
      <c r="G76" s="372"/>
      <c r="H76" s="372"/>
      <c r="I76" s="374"/>
      <c r="J76" s="364"/>
    </row>
    <row r="77" spans="1:23" s="362" customFormat="1" ht="48.75" customHeight="1" x14ac:dyDescent="0.2">
      <c r="B77" s="289" t="s">
        <v>259</v>
      </c>
      <c r="C77" s="293">
        <v>100717</v>
      </c>
      <c r="D77" s="370" t="s">
        <v>275</v>
      </c>
      <c r="E77" s="292" t="s">
        <v>41</v>
      </c>
      <c r="F77" s="295">
        <v>43.34</v>
      </c>
      <c r="G77" s="295">
        <v>6.53</v>
      </c>
      <c r="H77" s="296">
        <f t="shared" ref="H77:H79" si="19">TRUNC(G77*($H$6+1),2)</f>
        <v>8.41</v>
      </c>
      <c r="I77" s="296">
        <f>TRUNC(F77*H77,2)+0.01</f>
        <v>364.49</v>
      </c>
      <c r="J77" s="364"/>
    </row>
    <row r="78" spans="1:23" s="360" customFormat="1" ht="48" customHeight="1" x14ac:dyDescent="0.2">
      <c r="B78" s="289" t="s">
        <v>260</v>
      </c>
      <c r="C78" s="293">
        <v>100722</v>
      </c>
      <c r="D78" s="370" t="s">
        <v>274</v>
      </c>
      <c r="E78" s="292" t="s">
        <v>41</v>
      </c>
      <c r="F78" s="295">
        <v>43.34</v>
      </c>
      <c r="G78" s="295">
        <v>15.81</v>
      </c>
      <c r="H78" s="296">
        <f t="shared" si="19"/>
        <v>20.36</v>
      </c>
      <c r="I78" s="296">
        <f t="shared" ref="I78" si="20">TRUNC(F78*H78,2)</f>
        <v>882.4</v>
      </c>
      <c r="J78" s="368"/>
      <c r="K78" s="369"/>
      <c r="L78" s="369"/>
    </row>
    <row r="79" spans="1:23" s="360" customFormat="1" ht="73.5" customHeight="1" x14ac:dyDescent="0.2">
      <c r="B79" s="289" t="s">
        <v>261</v>
      </c>
      <c r="C79" s="293">
        <v>100742</v>
      </c>
      <c r="D79" s="370" t="s">
        <v>276</v>
      </c>
      <c r="E79" s="292" t="s">
        <v>41</v>
      </c>
      <c r="F79" s="295">
        <v>43.34</v>
      </c>
      <c r="G79" s="295">
        <v>16.16</v>
      </c>
      <c r="H79" s="296">
        <f t="shared" si="19"/>
        <v>20.81</v>
      </c>
      <c r="I79" s="296">
        <f>TRUNC(F79*H79,2)+0.01</f>
        <v>901.91</v>
      </c>
      <c r="J79" s="368"/>
      <c r="K79" s="369"/>
      <c r="L79" s="369"/>
    </row>
    <row r="80" spans="1:23" s="45" customFormat="1" ht="35.1" customHeight="1" x14ac:dyDescent="0.2">
      <c r="A80" s="44"/>
      <c r="B80" s="277"/>
      <c r="C80" s="278"/>
      <c r="D80" s="272" t="s">
        <v>143</v>
      </c>
      <c r="E80" s="278"/>
      <c r="F80" s="278"/>
      <c r="G80" s="278"/>
      <c r="H80" s="279"/>
      <c r="I80" s="105">
        <f>SUM(I74:I79)</f>
        <v>4989.43</v>
      </c>
      <c r="J80" s="177"/>
      <c r="K80" s="255"/>
      <c r="L80" s="363"/>
      <c r="M80" s="410"/>
      <c r="N80" s="177"/>
      <c r="O80" s="177"/>
      <c r="P80" s="177"/>
      <c r="Q80" s="177"/>
      <c r="R80" s="177"/>
      <c r="S80" s="377"/>
      <c r="T80" s="177"/>
      <c r="U80" s="177"/>
      <c r="V80" s="177"/>
      <c r="W80" s="177"/>
    </row>
    <row r="81" spans="1:23" s="33" customFormat="1" ht="27.75" customHeight="1" x14ac:dyDescent="0.2">
      <c r="A81" s="42"/>
      <c r="B81" s="56" t="s">
        <v>209</v>
      </c>
      <c r="C81" s="57"/>
      <c r="D81" s="127" t="s">
        <v>163</v>
      </c>
      <c r="E81" s="504"/>
      <c r="F81" s="505"/>
      <c r="G81" s="505"/>
      <c r="H81" s="505"/>
      <c r="I81" s="506"/>
      <c r="J81" s="128"/>
      <c r="K81" s="257"/>
      <c r="L81" s="258"/>
      <c r="M81" s="410"/>
      <c r="N81" s="128"/>
      <c r="O81" s="128"/>
      <c r="P81" s="128"/>
      <c r="Q81" s="128"/>
      <c r="R81" s="128"/>
      <c r="S81" s="377"/>
      <c r="T81" s="128"/>
      <c r="U81" s="128"/>
      <c r="V81" s="128"/>
      <c r="W81" s="128"/>
    </row>
    <row r="82" spans="1:23" s="378" customFormat="1" ht="90.75" customHeight="1" x14ac:dyDescent="0.2">
      <c r="A82" s="360"/>
      <c r="B82" s="289" t="s">
        <v>303</v>
      </c>
      <c r="C82" s="413">
        <v>99837</v>
      </c>
      <c r="D82" s="371" t="s">
        <v>278</v>
      </c>
      <c r="E82" s="293" t="s">
        <v>53</v>
      </c>
      <c r="F82" s="299">
        <v>36.1</v>
      </c>
      <c r="G82" s="297">
        <v>472.62</v>
      </c>
      <c r="H82" s="296">
        <f t="shared" ref="H82:H86" si="21">TRUNC(G82*($H$6+1),2)</f>
        <v>608.73</v>
      </c>
      <c r="I82" s="296">
        <f t="shared" ref="I82:I86" si="22">TRUNC(F82*H82,2)</f>
        <v>21975.15</v>
      </c>
      <c r="J82" s="79"/>
      <c r="K82" s="287">
        <v>7.35</v>
      </c>
      <c r="L82" s="296">
        <f>K82+M82</f>
        <v>6.0269999999999992</v>
      </c>
      <c r="M82" s="376">
        <f>K82*-18%</f>
        <v>-1.323</v>
      </c>
      <c r="N82" s="79"/>
      <c r="O82" s="79"/>
      <c r="P82" s="79"/>
      <c r="Q82" s="79"/>
      <c r="R82" s="79"/>
      <c r="S82" s="377"/>
      <c r="T82" s="79"/>
      <c r="U82" s="79"/>
      <c r="V82" s="79"/>
      <c r="W82" s="79"/>
    </row>
    <row r="83" spans="1:23" s="378" customFormat="1" ht="37.5" customHeight="1" x14ac:dyDescent="0.2">
      <c r="A83" s="360"/>
      <c r="B83" s="289" t="s">
        <v>280</v>
      </c>
      <c r="C83" s="413">
        <v>99855</v>
      </c>
      <c r="D83" s="371" t="s">
        <v>279</v>
      </c>
      <c r="E83" s="293" t="s">
        <v>53</v>
      </c>
      <c r="F83" s="299">
        <v>26.5</v>
      </c>
      <c r="G83" s="297">
        <v>84.2</v>
      </c>
      <c r="H83" s="296">
        <f>TRUNC(G83*($H$6+1),2)+0.01</f>
        <v>108.45</v>
      </c>
      <c r="I83" s="296">
        <f>TRUNC(F83*H83,2)+0.01</f>
        <v>2873.9300000000003</v>
      </c>
      <c r="J83" s="79"/>
      <c r="K83" s="486"/>
      <c r="L83" s="363"/>
      <c r="M83" s="410"/>
      <c r="N83" s="79"/>
      <c r="O83" s="79"/>
      <c r="P83" s="79"/>
      <c r="Q83" s="79"/>
      <c r="R83" s="79"/>
      <c r="S83" s="377"/>
      <c r="T83" s="79"/>
      <c r="U83" s="79"/>
      <c r="V83" s="79"/>
      <c r="W83" s="79"/>
    </row>
    <row r="84" spans="1:23" s="378" customFormat="1" ht="37.5" customHeight="1" x14ac:dyDescent="0.2">
      <c r="A84" s="360"/>
      <c r="B84" s="289" t="s">
        <v>321</v>
      </c>
      <c r="C84" s="413" t="s">
        <v>237</v>
      </c>
      <c r="D84" s="431" t="str">
        <f>COMPOSIÇÃO!B25</f>
        <v>TUBO DE AÇO GALVANIZADO 2.1/2" (DETALHE DE QUINA 01)</v>
      </c>
      <c r="E84" s="301" t="s">
        <v>53</v>
      </c>
      <c r="F84" s="296">
        <v>14.85</v>
      </c>
      <c r="G84" s="287">
        <f>COMPOSIÇÃO!G32</f>
        <v>123.76</v>
      </c>
      <c r="H84" s="296">
        <f t="shared" si="21"/>
        <v>159.4</v>
      </c>
      <c r="I84" s="296">
        <f t="shared" si="22"/>
        <v>2367.09</v>
      </c>
      <c r="J84" s="79"/>
      <c r="K84" s="486"/>
      <c r="L84" s="363"/>
      <c r="M84" s="410"/>
      <c r="N84" s="79"/>
      <c r="O84" s="79"/>
      <c r="P84" s="79"/>
      <c r="Q84" s="79"/>
      <c r="R84" s="79"/>
      <c r="S84" s="377"/>
      <c r="T84" s="79"/>
      <c r="U84" s="79"/>
      <c r="V84" s="79"/>
      <c r="W84" s="79"/>
    </row>
    <row r="85" spans="1:23" s="378" customFormat="1" ht="37.5" customHeight="1" x14ac:dyDescent="0.2">
      <c r="A85" s="360"/>
      <c r="B85" s="289" t="s">
        <v>322</v>
      </c>
      <c r="C85" s="413" t="s">
        <v>238</v>
      </c>
      <c r="D85" s="431" t="str">
        <f>COMPOSIÇÃO!B35</f>
        <v>CANTONEIRA DE ABAS DESIGUAIS (DETALHE DE+B34+B35)</v>
      </c>
      <c r="E85" s="301" t="s">
        <v>53</v>
      </c>
      <c r="F85" s="296">
        <v>16.86</v>
      </c>
      <c r="G85" s="287">
        <f>COMPOSIÇÃO!G42</f>
        <v>116.21</v>
      </c>
      <c r="H85" s="296">
        <f>TRUNC(G85*($H$6+1),2)+0.01</f>
        <v>149.67999999999998</v>
      </c>
      <c r="I85" s="296">
        <f t="shared" si="22"/>
        <v>2523.6</v>
      </c>
      <c r="J85" s="79"/>
      <c r="K85" s="486"/>
      <c r="L85" s="363"/>
      <c r="M85" s="410"/>
      <c r="N85" s="79"/>
      <c r="O85" s="79"/>
      <c r="P85" s="79"/>
      <c r="Q85" s="79"/>
      <c r="R85" s="79"/>
      <c r="S85" s="377"/>
      <c r="T85" s="79"/>
      <c r="U85" s="79"/>
      <c r="V85" s="79"/>
      <c r="W85" s="79"/>
    </row>
    <row r="86" spans="1:23" s="378" customFormat="1" ht="37.5" customHeight="1" x14ac:dyDescent="0.2">
      <c r="A86" s="360"/>
      <c r="B86" s="289" t="s">
        <v>323</v>
      </c>
      <c r="C86" s="413" t="s">
        <v>345</v>
      </c>
      <c r="D86" s="431" t="str">
        <f>COMPOSIÇÃO!B45</f>
        <v>CANTONEIRA DE ABAS IGUAS (DETALHE DE QUINA 03)</v>
      </c>
      <c r="E86" s="301" t="s">
        <v>53</v>
      </c>
      <c r="F86" s="296">
        <v>43</v>
      </c>
      <c r="G86" s="287">
        <f>COMPOSIÇÃO!G52</f>
        <v>57.760000000000005</v>
      </c>
      <c r="H86" s="296">
        <f t="shared" si="21"/>
        <v>74.39</v>
      </c>
      <c r="I86" s="296">
        <f t="shared" si="22"/>
        <v>3198.77</v>
      </c>
      <c r="J86" s="79"/>
      <c r="K86" s="486"/>
      <c r="L86" s="363"/>
      <c r="M86" s="410"/>
      <c r="N86" s="79"/>
      <c r="O86" s="79"/>
      <c r="P86" s="79"/>
      <c r="Q86" s="79"/>
      <c r="R86" s="79"/>
      <c r="S86" s="377"/>
      <c r="T86" s="79"/>
      <c r="U86" s="79"/>
      <c r="V86" s="79"/>
      <c r="W86" s="79"/>
    </row>
    <row r="87" spans="1:23" s="45" customFormat="1" ht="35.1" customHeight="1" x14ac:dyDescent="0.2">
      <c r="A87" s="44"/>
      <c r="B87" s="277"/>
      <c r="C87" s="278"/>
      <c r="D87" s="272" t="s">
        <v>142</v>
      </c>
      <c r="E87" s="278"/>
      <c r="F87" s="278"/>
      <c r="G87" s="278"/>
      <c r="H87" s="279"/>
      <c r="I87" s="105">
        <f>SUM(I82:I86)</f>
        <v>32938.54</v>
      </c>
      <c r="J87" s="177"/>
      <c r="K87" s="255"/>
      <c r="L87" s="363"/>
      <c r="M87" s="410"/>
      <c r="N87" s="177"/>
      <c r="O87" s="177"/>
      <c r="P87" s="177"/>
      <c r="Q87" s="177"/>
      <c r="R87" s="177"/>
      <c r="S87" s="377"/>
      <c r="T87" s="177"/>
      <c r="U87" s="177"/>
      <c r="V87" s="177"/>
      <c r="W87" s="177"/>
    </row>
    <row r="88" spans="1:23" s="33" customFormat="1" ht="27.75" customHeight="1" x14ac:dyDescent="0.2">
      <c r="A88" s="42"/>
      <c r="B88" s="56" t="s">
        <v>324</v>
      </c>
      <c r="C88" s="57"/>
      <c r="D88" s="127" t="s">
        <v>39</v>
      </c>
      <c r="E88" s="504"/>
      <c r="F88" s="505"/>
      <c r="G88" s="505"/>
      <c r="H88" s="505"/>
      <c r="I88" s="506"/>
      <c r="J88" s="128"/>
      <c r="K88" s="257"/>
      <c r="L88" s="258"/>
      <c r="M88" s="410"/>
      <c r="N88" s="128"/>
      <c r="O88" s="128"/>
      <c r="P88" s="128"/>
      <c r="Q88" s="128"/>
      <c r="R88" s="128"/>
      <c r="S88" s="377"/>
      <c r="T88" s="128"/>
      <c r="U88" s="128"/>
      <c r="V88" s="128"/>
      <c r="W88" s="128"/>
    </row>
    <row r="89" spans="1:23" s="48" customFormat="1" ht="40.5" customHeight="1" x14ac:dyDescent="0.2">
      <c r="A89" s="360"/>
      <c r="B89" s="302" t="s">
        <v>325</v>
      </c>
      <c r="C89" s="293">
        <v>99814</v>
      </c>
      <c r="D89" s="300" t="s">
        <v>281</v>
      </c>
      <c r="E89" s="293" t="s">
        <v>41</v>
      </c>
      <c r="F89" s="295">
        <v>520.74</v>
      </c>
      <c r="G89" s="295">
        <v>1.3</v>
      </c>
      <c r="H89" s="296">
        <f>TRUNC(G89*($H$6+1),2)</f>
        <v>1.67</v>
      </c>
      <c r="I89" s="296">
        <f>TRUNC(F89*H89,2)+0.01</f>
        <v>869.64</v>
      </c>
    </row>
    <row r="90" spans="1:23" s="45" customFormat="1" ht="35.1" customHeight="1" x14ac:dyDescent="0.2">
      <c r="A90" s="44"/>
      <c r="B90" s="277"/>
      <c r="C90" s="278"/>
      <c r="D90" s="272" t="s">
        <v>326</v>
      </c>
      <c r="E90" s="278"/>
      <c r="F90" s="278"/>
      <c r="G90" s="278"/>
      <c r="H90" s="279"/>
      <c r="I90" s="105">
        <f>SUM(I89:I89)</f>
        <v>869.64</v>
      </c>
      <c r="J90" s="177"/>
      <c r="K90" s="255"/>
      <c r="L90" s="363"/>
      <c r="M90" s="410"/>
      <c r="N90" s="177"/>
      <c r="O90" s="177"/>
      <c r="P90" s="177"/>
      <c r="Q90" s="177"/>
      <c r="R90" s="177"/>
      <c r="S90" s="377"/>
      <c r="T90" s="177"/>
      <c r="U90" s="177"/>
      <c r="V90" s="177"/>
      <c r="W90" s="177"/>
    </row>
    <row r="91" spans="1:23" s="47" customFormat="1" ht="42.75" customHeight="1" x14ac:dyDescent="0.2">
      <c r="A91" s="46"/>
      <c r="B91" s="507" t="s">
        <v>4</v>
      </c>
      <c r="C91" s="508"/>
      <c r="D91" s="508"/>
      <c r="E91" s="508"/>
      <c r="F91" s="508"/>
      <c r="G91" s="508"/>
      <c r="H91" s="509"/>
      <c r="I91" s="120">
        <f>SUM(I90,I87,I80,I71,I65,I61,I58,I54,I42,I27,I22,I15)</f>
        <v>331271.78999999998</v>
      </c>
      <c r="J91" s="250"/>
      <c r="K91" s="262"/>
      <c r="L91" s="256"/>
      <c r="M91" s="266"/>
      <c r="N91" s="250"/>
      <c r="O91" s="250"/>
      <c r="P91" s="250"/>
      <c r="Q91" s="250"/>
      <c r="R91" s="250"/>
      <c r="S91" s="377"/>
      <c r="T91" s="250"/>
      <c r="U91" s="250"/>
      <c r="V91" s="250"/>
      <c r="W91" s="250"/>
    </row>
    <row r="92" spans="1:23" ht="21" x14ac:dyDescent="0.2">
      <c r="B92" s="108"/>
      <c r="C92" s="108"/>
      <c r="D92" s="109"/>
      <c r="E92" s="110"/>
      <c r="F92" s="37"/>
      <c r="G92" s="37"/>
      <c r="H92" s="37"/>
      <c r="I92" s="37"/>
      <c r="K92" s="252"/>
      <c r="L92" s="256"/>
      <c r="M92" s="267"/>
    </row>
    <row r="93" spans="1:23" ht="21" x14ac:dyDescent="0.2">
      <c r="B93" s="108"/>
      <c r="C93" s="108"/>
      <c r="D93" s="109"/>
      <c r="E93" s="110"/>
      <c r="F93" s="37"/>
      <c r="G93" s="37"/>
      <c r="H93" s="37"/>
      <c r="I93" s="37"/>
      <c r="K93" s="252"/>
      <c r="L93" s="256"/>
      <c r="M93" s="267"/>
    </row>
    <row r="94" spans="1:23" ht="21" x14ac:dyDescent="0.2">
      <c r="B94" s="108"/>
      <c r="C94" s="108"/>
      <c r="D94" s="109"/>
      <c r="E94" s="110"/>
      <c r="F94" s="37"/>
      <c r="G94" s="37"/>
      <c r="H94" s="37"/>
      <c r="I94" s="37"/>
      <c r="K94" s="252"/>
      <c r="L94" s="256"/>
      <c r="M94" s="267"/>
    </row>
    <row r="95" spans="1:23" ht="21" x14ac:dyDescent="0.2">
      <c r="B95" s="108"/>
      <c r="C95" s="108"/>
      <c r="D95" s="109"/>
      <c r="E95" s="110"/>
      <c r="F95" s="37"/>
      <c r="G95" s="37"/>
      <c r="H95" s="37"/>
      <c r="I95" s="37"/>
      <c r="K95" s="252"/>
      <c r="L95" s="256"/>
      <c r="M95" s="267"/>
    </row>
    <row r="96" spans="1:23" ht="21" x14ac:dyDescent="0.2">
      <c r="B96" s="108"/>
      <c r="C96" s="108"/>
      <c r="D96" s="109"/>
      <c r="E96" s="110"/>
      <c r="F96" s="37"/>
      <c r="G96" s="37"/>
      <c r="H96" s="37"/>
      <c r="I96" s="37"/>
      <c r="K96" s="252"/>
      <c r="L96" s="256"/>
      <c r="M96" s="267"/>
    </row>
    <row r="97" spans="1:19" s="49" customFormat="1" ht="21" x14ac:dyDescent="0.2">
      <c r="A97" s="48"/>
      <c r="B97" s="108"/>
      <c r="C97" s="108"/>
      <c r="D97" s="109"/>
      <c r="E97" s="487"/>
      <c r="F97" s="488"/>
      <c r="G97" s="488"/>
      <c r="H97" s="37"/>
      <c r="I97" s="111"/>
      <c r="K97" s="253"/>
      <c r="L97" s="256"/>
      <c r="M97" s="265"/>
      <c r="S97" s="377"/>
    </row>
    <row r="98" spans="1:19" s="49" customFormat="1" ht="21" x14ac:dyDescent="0.2">
      <c r="A98" s="48"/>
      <c r="B98" s="116"/>
      <c r="C98" s="116" t="s">
        <v>33</v>
      </c>
      <c r="D98" s="117"/>
      <c r="E98" s="118"/>
      <c r="F98" s="119"/>
      <c r="G98" s="119"/>
      <c r="H98" s="112"/>
      <c r="I98" s="113"/>
      <c r="K98" s="253"/>
      <c r="L98" s="256"/>
      <c r="M98" s="265"/>
      <c r="S98" s="377"/>
    </row>
    <row r="99" spans="1:19" s="49" customFormat="1" ht="21" x14ac:dyDescent="0.2">
      <c r="A99" s="48"/>
      <c r="B99" s="116"/>
      <c r="C99" s="116" t="s">
        <v>134</v>
      </c>
      <c r="D99" s="117"/>
      <c r="E99" s="118"/>
      <c r="F99" s="119"/>
      <c r="G99" s="119"/>
      <c r="H99" s="112"/>
      <c r="I99" s="113"/>
      <c r="K99" s="253"/>
      <c r="L99" s="256"/>
      <c r="M99" s="265"/>
      <c r="S99" s="377"/>
    </row>
    <row r="100" spans="1:19" s="49" customFormat="1" ht="21" x14ac:dyDescent="0.2">
      <c r="A100" s="48"/>
      <c r="B100" s="116"/>
      <c r="C100" s="116" t="s">
        <v>267</v>
      </c>
      <c r="D100" s="117"/>
      <c r="E100" s="118"/>
      <c r="F100" s="119"/>
      <c r="G100" s="119"/>
      <c r="H100" s="112"/>
      <c r="I100" s="113"/>
      <c r="K100" s="253"/>
      <c r="L100" s="256"/>
      <c r="M100" s="265"/>
      <c r="S100" s="377"/>
    </row>
    <row r="101" spans="1:19" s="49" customFormat="1" ht="21" x14ac:dyDescent="0.2">
      <c r="A101" s="48"/>
      <c r="B101" s="116"/>
      <c r="C101" s="116" t="s">
        <v>135</v>
      </c>
      <c r="D101" s="117"/>
      <c r="E101" s="118"/>
      <c r="F101" s="119"/>
      <c r="G101" s="119"/>
      <c r="H101" s="112"/>
      <c r="I101" s="113"/>
      <c r="K101" s="253"/>
      <c r="L101" s="256"/>
      <c r="M101" s="265"/>
      <c r="S101" s="377"/>
    </row>
    <row r="102" spans="1:19" s="49" customFormat="1" ht="21" x14ac:dyDescent="0.2">
      <c r="A102" s="48"/>
      <c r="B102" s="116"/>
      <c r="C102" s="116" t="s">
        <v>268</v>
      </c>
      <c r="D102" s="117"/>
      <c r="E102" s="118"/>
      <c r="F102" s="119"/>
      <c r="G102" s="119"/>
      <c r="H102" s="112"/>
      <c r="I102" s="261"/>
      <c r="K102" s="253"/>
      <c r="L102" s="256"/>
      <c r="M102" s="265"/>
      <c r="S102" s="377"/>
    </row>
    <row r="103" spans="1:19" ht="20.399999999999999" x14ac:dyDescent="0.2">
      <c r="A103" s="503"/>
      <c r="B103" s="503"/>
      <c r="C103" s="503"/>
      <c r="D103" s="503"/>
      <c r="E103" s="475"/>
      <c r="F103" s="475"/>
      <c r="G103" s="475"/>
      <c r="H103" s="475"/>
      <c r="I103" s="475"/>
      <c r="K103" s="252"/>
      <c r="L103" s="256"/>
      <c r="M103" s="267"/>
    </row>
    <row r="104" spans="1:19" ht="20.399999999999999" x14ac:dyDescent="0.2">
      <c r="A104" s="66"/>
      <c r="B104" s="21"/>
      <c r="C104" s="21"/>
      <c r="E104" s="21"/>
      <c r="F104" s="475"/>
      <c r="G104" s="475"/>
      <c r="H104" s="475"/>
      <c r="I104" s="475"/>
      <c r="K104" s="252"/>
      <c r="L104" s="256"/>
      <c r="M104" s="267"/>
    </row>
    <row r="105" spans="1:19" ht="20.399999999999999" x14ac:dyDescent="0.2">
      <c r="D105" s="23"/>
      <c r="E105" s="475"/>
      <c r="F105" s="475"/>
      <c r="G105" s="475"/>
      <c r="H105" s="475"/>
      <c r="K105" s="252"/>
      <c r="L105" s="256"/>
      <c r="M105" s="267"/>
    </row>
    <row r="106" spans="1:19" ht="20.399999999999999" x14ac:dyDescent="0.2">
      <c r="K106" s="252"/>
      <c r="L106" s="256"/>
      <c r="M106" s="267"/>
    </row>
    <row r="107" spans="1:19" ht="20.399999999999999" x14ac:dyDescent="0.2">
      <c r="K107" s="252"/>
      <c r="L107" s="256"/>
      <c r="M107" s="267"/>
    </row>
    <row r="108" spans="1:19" ht="20.399999999999999" x14ac:dyDescent="0.2">
      <c r="K108" s="252"/>
      <c r="L108" s="256"/>
      <c r="M108" s="267"/>
    </row>
    <row r="109" spans="1:19" ht="20.399999999999999" x14ac:dyDescent="0.2">
      <c r="K109" s="252"/>
      <c r="L109" s="256"/>
      <c r="M109" s="267"/>
    </row>
    <row r="110" spans="1:19" x14ac:dyDescent="0.2">
      <c r="K110" s="252"/>
      <c r="L110" s="252"/>
      <c r="M110" s="267"/>
    </row>
    <row r="111" spans="1:19" x14ac:dyDescent="0.2">
      <c r="K111" s="252"/>
      <c r="L111" s="252"/>
      <c r="M111" s="267"/>
    </row>
  </sheetData>
  <autoFilter ref="B12:I91"/>
  <mergeCells count="26">
    <mergeCell ref="A1:I1"/>
    <mergeCell ref="A2:I2"/>
    <mergeCell ref="B3:D3"/>
    <mergeCell ref="E59:I59"/>
    <mergeCell ref="B8:D8"/>
    <mergeCell ref="G3:I3"/>
    <mergeCell ref="H6:I6"/>
    <mergeCell ref="H7:I7"/>
    <mergeCell ref="H8:I8"/>
    <mergeCell ref="H5:I5"/>
    <mergeCell ref="H4:I4"/>
    <mergeCell ref="B4:D4"/>
    <mergeCell ref="B5:D5"/>
    <mergeCell ref="B6:D6"/>
    <mergeCell ref="E28:I28"/>
    <mergeCell ref="E43:I43"/>
    <mergeCell ref="E55:I55"/>
    <mergeCell ref="B7:D7"/>
    <mergeCell ref="B10:I10"/>
    <mergeCell ref="A103:D103"/>
    <mergeCell ref="E81:I81"/>
    <mergeCell ref="E88:I88"/>
    <mergeCell ref="E62:I62"/>
    <mergeCell ref="E66:I66"/>
    <mergeCell ref="E72:I72"/>
    <mergeCell ref="B91:H91"/>
  </mergeCells>
  <phoneticPr fontId="0" type="noConversion"/>
  <printOptions horizontalCentered="1"/>
  <pageMargins left="0.19685039370078741" right="0.23622047244094491" top="0.35433070866141736" bottom="0.15748031496062992" header="0.31496062992125984" footer="0.19685039370078741"/>
  <pageSetup paperSize="9" scale="25" fitToHeight="12"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Y136"/>
  <sheetViews>
    <sheetView showGridLines="0" view="pageBreakPreview" topLeftCell="A49" zoomScale="40" zoomScaleNormal="40" zoomScaleSheetLayoutView="40" workbookViewId="0">
      <selection activeCell="B51" sqref="B51:I52"/>
    </sheetView>
  </sheetViews>
  <sheetFormatPr defaultColWidth="9" defaultRowHeight="18" x14ac:dyDescent="0.2"/>
  <cols>
    <col min="1" max="1" width="2.6640625" style="65" customWidth="1"/>
    <col min="2" max="2" width="18.77734375" style="12" customWidth="1"/>
    <col min="3" max="3" width="16.21875" style="12" customWidth="1"/>
    <col min="4" max="4" width="103.44140625" style="22" customWidth="1"/>
    <col min="5" max="5" width="10.33203125" style="20" customWidth="1"/>
    <col min="6" max="6" width="16.21875" style="20" customWidth="1"/>
    <col min="7" max="7" width="41.88671875" style="417" customWidth="1"/>
    <col min="8" max="8" width="30.6640625" style="417" customWidth="1"/>
    <col min="9" max="9" width="37.77734375" style="417" customWidth="1"/>
    <col min="10" max="10" width="9" style="1" customWidth="1"/>
    <col min="11" max="11" width="21.21875" style="1" hidden="1" customWidth="1"/>
    <col min="12" max="12" width="23.21875" style="1" hidden="1" customWidth="1"/>
    <col min="13" max="13" width="55.88671875" style="268" hidden="1" customWidth="1"/>
    <col min="14" max="14" width="9" style="1" hidden="1" customWidth="1"/>
    <col min="15" max="15" width="0" style="1" hidden="1" customWidth="1"/>
    <col min="16" max="16" width="9" style="1" hidden="1" customWidth="1"/>
    <col min="17" max="17" width="0" style="1" hidden="1" customWidth="1"/>
    <col min="18" max="18" width="9" style="1" customWidth="1"/>
    <col min="19" max="19" width="9" style="271"/>
    <col min="20" max="16384" width="9" style="1"/>
  </cols>
  <sheetData>
    <row r="1" spans="1:23" s="2" customFormat="1" ht="33.75" customHeight="1" x14ac:dyDescent="0.2">
      <c r="A1" s="510"/>
      <c r="B1" s="510"/>
      <c r="C1" s="510"/>
      <c r="D1" s="510"/>
      <c r="E1" s="510"/>
      <c r="F1" s="510"/>
      <c r="G1" s="510"/>
      <c r="H1" s="510"/>
      <c r="I1" s="510"/>
      <c r="M1" s="274"/>
      <c r="S1" s="271"/>
    </row>
    <row r="2" spans="1:23" s="2" customFormat="1" ht="34.5" customHeight="1" x14ac:dyDescent="0.2">
      <c r="A2" s="537" t="str">
        <f>'PLANILHA ORÇAMENTÁRIA'!A2:I2</f>
        <v>PREFEITURA MUNICIPAL DE ITAQUIRAÍ- MS</v>
      </c>
      <c r="B2" s="537"/>
      <c r="C2" s="537"/>
      <c r="D2" s="537"/>
      <c r="E2" s="537"/>
      <c r="F2" s="537"/>
      <c r="G2" s="537"/>
      <c r="H2" s="537"/>
      <c r="I2" s="537"/>
      <c r="M2" s="274"/>
      <c r="S2" s="271"/>
    </row>
    <row r="3" spans="1:23" s="2" customFormat="1" ht="21" x14ac:dyDescent="0.2">
      <c r="A3" s="62"/>
      <c r="B3" s="392" t="str">
        <f>'PLANILHA ORÇAMENTÁRIA'!B3:D3</f>
        <v xml:space="preserve">OBRA: CONSTRUÇÃO DE UMA PISTA DE SKATE </v>
      </c>
      <c r="C3" s="38"/>
      <c r="D3" s="393"/>
      <c r="G3" s="538" t="s">
        <v>136</v>
      </c>
      <c r="H3" s="539"/>
      <c r="I3" s="540"/>
      <c r="M3" s="274"/>
      <c r="S3" s="271"/>
    </row>
    <row r="4" spans="1:23" s="2" customFormat="1" ht="21" x14ac:dyDescent="0.2">
      <c r="A4" s="62"/>
      <c r="B4" s="512" t="str">
        <f>'PLANILHA ORÇAMENTÁRIA'!B4:D4</f>
        <v>AGENTE PROMOTOR: PREFEITURA MUNICIPAL DE ITAQUIRAÍ - MS</v>
      </c>
      <c r="C4" s="512"/>
      <c r="D4" s="512"/>
      <c r="G4" s="415" t="s">
        <v>137</v>
      </c>
      <c r="H4" s="541" t="s">
        <v>300</v>
      </c>
      <c r="I4" s="542"/>
      <c r="M4" s="274"/>
      <c r="S4" s="271"/>
    </row>
    <row r="5" spans="1:23" s="2" customFormat="1" ht="21" x14ac:dyDescent="0.2">
      <c r="A5" s="62"/>
      <c r="B5" s="516" t="str">
        <f>'PLANILHA ORÇAMENTÁRIA'!B5:D5</f>
        <v>ÁREA DO TERRENO: 17.599,95m²</v>
      </c>
      <c r="C5" s="516"/>
      <c r="D5" s="516"/>
      <c r="G5" s="415" t="s">
        <v>25</v>
      </c>
      <c r="H5" s="515" t="s">
        <v>365</v>
      </c>
      <c r="I5" s="515"/>
      <c r="M5" s="274"/>
      <c r="S5" s="271"/>
    </row>
    <row r="6" spans="1:23" s="2" customFormat="1" ht="21" x14ac:dyDescent="0.2">
      <c r="A6" s="62"/>
      <c r="B6" s="516" t="str">
        <f>'PLANILHA ORÇAMENTÁRIA'!B6:D6</f>
        <v>ÁREA DE INTERVENÇÃO: 995,24m²</v>
      </c>
      <c r="C6" s="516"/>
      <c r="D6" s="516"/>
      <c r="G6" s="415" t="s">
        <v>8</v>
      </c>
      <c r="H6" s="514">
        <f>'BDI BASE'!N27</f>
        <v>0.28799999999999998</v>
      </c>
      <c r="I6" s="514"/>
      <c r="M6" s="274"/>
      <c r="S6" s="271"/>
    </row>
    <row r="7" spans="1:23" s="2" customFormat="1" ht="42" x14ac:dyDescent="0.2">
      <c r="A7" s="62"/>
      <c r="B7" s="516" t="str">
        <f>'PLANILHA ORÇAMENTÁRIA'!B7:D7</f>
        <v>ÁREA À CONSTRUIR: 520,75m²</v>
      </c>
      <c r="C7" s="516"/>
      <c r="D7" s="516"/>
      <c r="G7" s="415" t="s">
        <v>43</v>
      </c>
      <c r="H7" s="514" t="s">
        <v>360</v>
      </c>
      <c r="I7" s="514"/>
      <c r="M7" s="274"/>
      <c r="S7" s="271"/>
    </row>
    <row r="8" spans="1:23" s="2" customFormat="1" ht="42" x14ac:dyDescent="0.2">
      <c r="A8" s="62"/>
      <c r="B8" s="499"/>
      <c r="C8" s="499"/>
      <c r="D8" s="499"/>
      <c r="G8" s="415" t="s">
        <v>44</v>
      </c>
      <c r="H8" s="514" t="s">
        <v>361</v>
      </c>
      <c r="I8" s="514"/>
      <c r="M8" s="274"/>
      <c r="S8" s="271"/>
    </row>
    <row r="9" spans="1:23" s="2" customFormat="1" ht="30" customHeight="1" x14ac:dyDescent="0.2">
      <c r="A9" s="62"/>
      <c r="B9" s="499"/>
      <c r="C9" s="499"/>
      <c r="D9" s="499"/>
      <c r="E9" s="283"/>
      <c r="F9" s="543"/>
      <c r="G9" s="543"/>
      <c r="H9" s="543"/>
      <c r="I9" s="543"/>
      <c r="M9" s="274"/>
      <c r="S9" s="271"/>
    </row>
    <row r="10" spans="1:23" s="3" customFormat="1" ht="43.5" customHeight="1" x14ac:dyDescent="0.2">
      <c r="A10" s="63"/>
      <c r="B10" s="528" t="s">
        <v>144</v>
      </c>
      <c r="C10" s="528"/>
      <c r="D10" s="528"/>
      <c r="E10" s="528"/>
      <c r="F10" s="528"/>
      <c r="G10" s="528"/>
      <c r="H10" s="528"/>
      <c r="I10" s="529"/>
      <c r="M10" s="263"/>
      <c r="S10" s="271"/>
    </row>
    <row r="11" spans="1:23" s="55" customFormat="1" ht="50.25" customHeight="1" x14ac:dyDescent="0.2">
      <c r="A11" s="64"/>
      <c r="B11" s="319" t="str">
        <f>'PLANILHA ORÇAMENTÁRIA'!B11</f>
        <v>ITEM</v>
      </c>
      <c r="C11" s="319" t="str">
        <f>'PLANILHA ORÇAMENTÁRIA'!C11</f>
        <v>CÓDIGO</v>
      </c>
      <c r="D11" s="320" t="str">
        <f>'PLANILHA ORÇAMENTÁRIA'!D11</f>
        <v>SERVIÇO</v>
      </c>
      <c r="E11" s="319" t="str">
        <f>'PLANILHA ORÇAMENTÁRIA'!E11</f>
        <v>UNID.</v>
      </c>
      <c r="F11" s="321" t="str">
        <f>'PLANILHA ORÇAMENTÁRIA'!F11</f>
        <v>QUANT.</v>
      </c>
      <c r="G11" s="544" t="s">
        <v>145</v>
      </c>
      <c r="H11" s="544"/>
      <c r="I11" s="544"/>
      <c r="S11" s="271"/>
    </row>
    <row r="12" spans="1:23" s="55" customFormat="1" ht="50.25" hidden="1" customHeight="1" x14ac:dyDescent="0.2">
      <c r="A12" s="64"/>
      <c r="B12" s="319"/>
      <c r="C12" s="319"/>
      <c r="D12" s="320"/>
      <c r="E12" s="319"/>
      <c r="F12" s="321"/>
      <c r="G12" s="532"/>
      <c r="H12" s="532"/>
      <c r="I12" s="532"/>
      <c r="S12" s="271"/>
    </row>
    <row r="13" spans="1:23" s="33" customFormat="1" ht="27.75" customHeight="1" x14ac:dyDescent="0.2">
      <c r="A13" s="42"/>
      <c r="B13" s="427" t="str">
        <f>'PLANILHA ORÇAMENTÁRIA'!B13</f>
        <v>1.0</v>
      </c>
      <c r="C13" s="427"/>
      <c r="D13" s="427" t="str">
        <f>'PLANILHA ORÇAMENTÁRIA'!D13</f>
        <v>ADMINISTRAÇÃO LOCAL</v>
      </c>
      <c r="E13" s="427"/>
      <c r="F13" s="427"/>
      <c r="G13" s="521"/>
      <c r="H13" s="521"/>
      <c r="I13" s="521"/>
      <c r="J13" s="128"/>
      <c r="K13" s="259"/>
      <c r="L13" s="256"/>
      <c r="M13" s="264"/>
      <c r="N13" s="128"/>
      <c r="O13" s="128"/>
      <c r="P13" s="128"/>
      <c r="Q13" s="128"/>
      <c r="R13" s="128"/>
      <c r="S13" s="271"/>
      <c r="T13" s="128"/>
      <c r="U13" s="128"/>
      <c r="V13" s="128"/>
      <c r="W13" s="128"/>
    </row>
    <row r="14" spans="1:23" s="55" customFormat="1" ht="50.25" customHeight="1" x14ac:dyDescent="0.2">
      <c r="A14" s="64"/>
      <c r="B14" s="472" t="str">
        <f>'PLANILHA ORÇAMENTÁRIA'!B14</f>
        <v>1.1</v>
      </c>
      <c r="C14" s="473" t="str">
        <f>'PLANILHA ORÇAMENTÁRIA'!C14</f>
        <v>CP 05</v>
      </c>
      <c r="D14" s="472" t="str">
        <f>'PLANILHA ORÇAMENTÁRIA'!D14</f>
        <v>ADMINISTRAÇÃO LOCAL</v>
      </c>
      <c r="E14" s="472" t="s">
        <v>367</v>
      </c>
      <c r="F14" s="472">
        <v>1</v>
      </c>
      <c r="G14" s="522" t="s">
        <v>368</v>
      </c>
      <c r="H14" s="522"/>
      <c r="I14" s="522"/>
      <c r="S14" s="271"/>
    </row>
    <row r="15" spans="1:23" s="33" customFormat="1" ht="27.75" customHeight="1" x14ac:dyDescent="0.2">
      <c r="A15" s="42"/>
      <c r="B15" s="427" t="str">
        <f>'PLANILHA ORÇAMENTÁRIA'!B16</f>
        <v>2.0</v>
      </c>
      <c r="C15" s="427"/>
      <c r="D15" s="427" t="str">
        <f>'PLANILHA ORÇAMENTÁRIA'!D16</f>
        <v>SERVIÇOS PRELIMINARES</v>
      </c>
      <c r="E15" s="427"/>
      <c r="F15" s="427"/>
      <c r="G15" s="521"/>
      <c r="H15" s="521"/>
      <c r="I15" s="521"/>
      <c r="J15" s="128"/>
      <c r="K15" s="259" t="s">
        <v>129</v>
      </c>
      <c r="L15" s="256" t="s">
        <v>128</v>
      </c>
      <c r="M15" s="264" t="s">
        <v>130</v>
      </c>
      <c r="N15" s="128"/>
      <c r="O15" s="128"/>
      <c r="P15" s="128"/>
      <c r="Q15" s="128"/>
      <c r="R15" s="128"/>
      <c r="S15" s="271"/>
      <c r="T15" s="128"/>
      <c r="U15" s="128"/>
      <c r="V15" s="128"/>
      <c r="W15" s="128"/>
    </row>
    <row r="16" spans="1:23" s="58" customFormat="1" ht="55.5" customHeight="1" x14ac:dyDescent="0.2">
      <c r="A16" s="43"/>
      <c r="B16" s="453" t="str">
        <f>'PLANILHA ORÇAMENTÁRIA'!B17</f>
        <v>2.1</v>
      </c>
      <c r="C16" s="454" t="str">
        <f>'PLANILHA ORÇAMENTÁRIA'!C17</f>
        <v>CPU 01</v>
      </c>
      <c r="D16" s="425" t="str">
        <f>'PLANILHA ORÇAMENTÁRIA'!D17</f>
        <v>PLACA DE OBRA EM CHAPA DE AÇO GALVANIZADO</v>
      </c>
      <c r="E16" s="452" t="str">
        <f>'PLANILHA ORÇAMENTÁRIA'!E17</f>
        <v>M²</v>
      </c>
      <c r="F16" s="452">
        <f>'PLANILHA ORÇAMENTÁRIA'!F17</f>
        <v>4</v>
      </c>
      <c r="G16" s="522" t="s">
        <v>146</v>
      </c>
      <c r="H16" s="522"/>
      <c r="I16" s="522"/>
      <c r="J16" s="276"/>
      <c r="K16" s="58">
        <v>215.98</v>
      </c>
      <c r="L16" s="58">
        <f>K16+M16</f>
        <v>177.1036</v>
      </c>
      <c r="M16" s="58">
        <f>K16*-18%</f>
        <v>-38.876399999999997</v>
      </c>
    </row>
    <row r="17" spans="1:23" s="58" customFormat="1" ht="55.5" customHeight="1" x14ac:dyDescent="0.2">
      <c r="A17" s="43"/>
      <c r="B17" s="453" t="str">
        <f>'PLANILHA ORÇAMENTÁRIA'!B18</f>
        <v>2.2</v>
      </c>
      <c r="C17" s="454">
        <f>'PLANILHA ORÇAMENTÁRIA'!C18</f>
        <v>98459</v>
      </c>
      <c r="D17" s="425" t="str">
        <f>'PLANILHA ORÇAMENTÁRIA'!D18</f>
        <v>TAPUME COM TELHA METÁLICA. AF_05/2018</v>
      </c>
      <c r="E17" s="452" t="str">
        <f>'PLANILHA ORÇAMENTÁRIA'!E18</f>
        <v>M²</v>
      </c>
      <c r="F17" s="452">
        <f>'PLANILHA ORÇAMENTÁRIA'!F18</f>
        <v>285.47000000000003</v>
      </c>
      <c r="G17" s="522" t="s">
        <v>282</v>
      </c>
      <c r="H17" s="522"/>
      <c r="I17" s="522"/>
      <c r="J17" s="276"/>
      <c r="K17" s="58">
        <v>215.98</v>
      </c>
      <c r="L17" s="58">
        <f>K17+M17</f>
        <v>177.1036</v>
      </c>
      <c r="M17" s="58">
        <f>K17*-18%</f>
        <v>-38.876399999999997</v>
      </c>
    </row>
    <row r="18" spans="1:23" s="58" customFormat="1" ht="40.5" customHeight="1" x14ac:dyDescent="0.2">
      <c r="A18" s="43"/>
      <c r="B18" s="453" t="str">
        <f>'PLANILHA ORÇAMENTÁRIA'!B19</f>
        <v>2.3</v>
      </c>
      <c r="C18" s="454">
        <f>'PLANILHA ORÇAMENTÁRIA'!C19</f>
        <v>93208</v>
      </c>
      <c r="D18" s="425" t="str">
        <f>'PLANILHA ORÇAMENTÁRIA'!D19</f>
        <v>EXECUÇÃO DE ALMOXARIFADO EM CANTEIRO DE OBRA EM CHAPA DE MADEIRA COMPENSADA, INCLUSO PRATELEIRAS. AF_02/2016</v>
      </c>
      <c r="E18" s="452" t="str">
        <f>'PLANILHA ORÇAMENTÁRIA'!E19</f>
        <v>M²</v>
      </c>
      <c r="F18" s="452">
        <f>'PLANILHA ORÇAMENTÁRIA'!F19</f>
        <v>6</v>
      </c>
      <c r="G18" s="522" t="s">
        <v>152</v>
      </c>
      <c r="H18" s="522"/>
      <c r="I18" s="522"/>
      <c r="J18" s="276"/>
      <c r="K18" s="58">
        <v>416.57</v>
      </c>
      <c r="L18" s="58">
        <f>K18+M18</f>
        <v>341.5874</v>
      </c>
      <c r="M18" s="58">
        <f>K18*-18%</f>
        <v>-74.982599999999991</v>
      </c>
    </row>
    <row r="19" spans="1:23" s="361" customFormat="1" ht="68.25" customHeight="1" x14ac:dyDescent="0.2">
      <c r="A19" s="360"/>
      <c r="B19" s="453" t="str">
        <f>'PLANILHA ORÇAMENTÁRIA'!B20</f>
        <v>2.4</v>
      </c>
      <c r="C19" s="454">
        <f>'PLANILHA ORÇAMENTÁRIA'!C20</f>
        <v>98525</v>
      </c>
      <c r="D19" s="425" t="str">
        <f>'PLANILHA ORÇAMENTÁRIA'!D20</f>
        <v>LIMPEZA MECANIZADA DE CAMADA VEGETAL, VEGETAÇÃO E PEQUENAS ÁRVORES ÂMETRO DE TRONCO MENOR QUE 0,20 M), COM TRATOR DE ESTEIRAS.AF_05/2018</v>
      </c>
      <c r="E19" s="452" t="str">
        <f>'PLANILHA ORÇAMENTÁRIA'!E20</f>
        <v>M²</v>
      </c>
      <c r="F19" s="452">
        <f>'PLANILHA ORÇAMENTÁRIA'!F20</f>
        <v>512.75</v>
      </c>
      <c r="G19" s="522" t="s">
        <v>283</v>
      </c>
      <c r="H19" s="522"/>
      <c r="I19" s="522"/>
      <c r="J19" s="366"/>
    </row>
    <row r="20" spans="1:23" s="58" customFormat="1" ht="111" customHeight="1" x14ac:dyDescent="0.2">
      <c r="A20" s="43"/>
      <c r="B20" s="453" t="str">
        <f>'PLANILHA ORÇAMENTÁRIA'!B21</f>
        <v>2.5</v>
      </c>
      <c r="C20" s="454">
        <f>'PLANILHA ORÇAMENTÁRIA'!C21</f>
        <v>99059</v>
      </c>
      <c r="D20" s="425" t="str">
        <f>'PLANILHA ORÇAMENTÁRIA'!D21</f>
        <v>LOCACAO CONVENCIONAL DE OBRA, UTILIZANDO GABARITO DE TÁBUAS CORRIDAS PONTALETADAS A CADA 2,00M - 2 UTILIZAÇÕES. AF_10/2018</v>
      </c>
      <c r="E20" s="452" t="str">
        <f>'PLANILHA ORÇAMENTÁRIA'!E21</f>
        <v>M</v>
      </c>
      <c r="F20" s="452">
        <f>'PLANILHA ORÇAMENTÁRIA'!F21</f>
        <v>104.4</v>
      </c>
      <c r="G20" s="522" t="s">
        <v>284</v>
      </c>
      <c r="H20" s="522"/>
      <c r="I20" s="522"/>
      <c r="J20" s="276"/>
      <c r="K20" s="58">
        <v>3.55</v>
      </c>
      <c r="L20" s="58">
        <f>K20+M20</f>
        <v>2.911</v>
      </c>
      <c r="M20" s="58">
        <f>K20*-18%</f>
        <v>-0.6389999999999999</v>
      </c>
    </row>
    <row r="21" spans="1:23" s="33" customFormat="1" ht="27.75" customHeight="1" x14ac:dyDescent="0.2">
      <c r="A21" s="42"/>
      <c r="B21" s="427" t="str">
        <f>'PLANILHA ORÇAMENTÁRIA'!B23</f>
        <v>3.0</v>
      </c>
      <c r="C21" s="427"/>
      <c r="D21" s="427" t="str">
        <f>'PLANILHA ORÇAMENTÁRIA'!D23</f>
        <v xml:space="preserve">MOVIMENTO DE TERRA </v>
      </c>
      <c r="E21" s="427"/>
      <c r="F21" s="427"/>
      <c r="G21" s="521"/>
      <c r="H21" s="521"/>
      <c r="I21" s="521"/>
      <c r="J21" s="128"/>
      <c r="K21" s="259"/>
      <c r="L21" s="256"/>
      <c r="M21" s="264"/>
      <c r="N21" s="128"/>
      <c r="O21" s="128"/>
      <c r="P21" s="128"/>
      <c r="Q21" s="128"/>
      <c r="R21" s="128"/>
      <c r="S21" s="271"/>
      <c r="T21" s="128"/>
      <c r="U21" s="128"/>
      <c r="V21" s="128"/>
      <c r="W21" s="128"/>
    </row>
    <row r="22" spans="1:23" s="312" customFormat="1" ht="258.60000000000002" customHeight="1" x14ac:dyDescent="0.2">
      <c r="A22" s="311"/>
      <c r="B22" s="453" t="str">
        <f>'PLANILHA ORÇAMENTÁRIA'!B24</f>
        <v>3.1</v>
      </c>
      <c r="C22" s="454">
        <f>'PLANILHA ORÇAMENTÁRIA'!C24</f>
        <v>101136</v>
      </c>
      <c r="D22" s="425" t="str">
        <f>'PLANILHA ORÇAMENTÁRIA'!D24</f>
        <v>ESCAVAÇÃO HORIZONTAL, INCLUINDO CARGA, DESCARGA E TRANSPORTE EM SOLO DE 1A CATEGORIA COM TRATOR DE ESTEIRAS (170HP/LÂMINA: 5,20M3) E CAMINHÃO BASCULANTE DE 10M3, DMT ATÉ 200M. AF_07/2020</v>
      </c>
      <c r="E22" s="452" t="str">
        <f>'PLANILHA ORÇAMENTÁRIA'!E24</f>
        <v>M³</v>
      </c>
      <c r="F22" s="452">
        <f>'PLANILHA ORÇAMENTÁRIA'!F24</f>
        <v>156.25</v>
      </c>
      <c r="G22" s="522" t="s">
        <v>302</v>
      </c>
      <c r="H22" s="522"/>
      <c r="I22" s="522"/>
      <c r="J22" s="313"/>
      <c r="K22" s="312">
        <v>3.55</v>
      </c>
      <c r="L22" s="312">
        <f>K22+M22</f>
        <v>2.911</v>
      </c>
      <c r="M22" s="312">
        <f>K22*-18%</f>
        <v>-0.6389999999999999</v>
      </c>
    </row>
    <row r="23" spans="1:23" s="312" customFormat="1" ht="52.95" customHeight="1" x14ac:dyDescent="0.2">
      <c r="A23" s="311"/>
      <c r="B23" s="525" t="str">
        <f>'PLANILHA ORÇAMENTÁRIA'!B25</f>
        <v>3.2</v>
      </c>
      <c r="C23" s="526" t="s">
        <v>155</v>
      </c>
      <c r="D23" s="527" t="str">
        <f>'PLANILHA ORÇAMENTÁRIA'!D25</f>
        <v>ESPALHAMENTO DE MATERIAL COM TRATOR DE ESTEIRAS. AF_11/2019</v>
      </c>
      <c r="E23" s="523" t="str">
        <f>'PLANILHA ORÇAMENTÁRIA'!E25</f>
        <v>M³</v>
      </c>
      <c r="F23" s="523">
        <f>'PLANILHA ORÇAMENTÁRIA'!F25</f>
        <v>314.86</v>
      </c>
      <c r="G23" s="523" t="s">
        <v>285</v>
      </c>
      <c r="H23" s="523"/>
      <c r="I23" s="523"/>
      <c r="J23" s="313"/>
    </row>
    <row r="24" spans="1:23" s="361" customFormat="1" ht="76.2" customHeight="1" x14ac:dyDescent="0.2">
      <c r="A24" s="360"/>
      <c r="B24" s="525"/>
      <c r="C24" s="526"/>
      <c r="D24" s="527"/>
      <c r="E24" s="523"/>
      <c r="F24" s="523"/>
      <c r="G24" s="523"/>
      <c r="H24" s="523"/>
      <c r="I24" s="523"/>
      <c r="J24" s="366"/>
    </row>
    <row r="25" spans="1:23" s="361" customFormat="1" ht="162.6" customHeight="1" x14ac:dyDescent="0.2">
      <c r="A25" s="360"/>
      <c r="B25" s="525"/>
      <c r="C25" s="526"/>
      <c r="D25" s="527"/>
      <c r="E25" s="523"/>
      <c r="F25" s="523"/>
      <c r="G25" s="523"/>
      <c r="H25" s="523"/>
      <c r="I25" s="523"/>
      <c r="J25" s="366"/>
    </row>
    <row r="26" spans="1:23" s="361" customFormat="1" ht="409.2" customHeight="1" x14ac:dyDescent="0.2">
      <c r="A26" s="360"/>
      <c r="B26" s="525"/>
      <c r="C26" s="526"/>
      <c r="D26" s="527"/>
      <c r="E26" s="523"/>
      <c r="F26" s="523"/>
      <c r="G26" s="523"/>
      <c r="H26" s="523"/>
      <c r="I26" s="523"/>
      <c r="J26" s="366"/>
    </row>
    <row r="27" spans="1:23" s="361" customFormat="1" ht="271.95" customHeight="1" x14ac:dyDescent="0.2">
      <c r="A27" s="360"/>
      <c r="B27" s="525"/>
      <c r="C27" s="526"/>
      <c r="D27" s="527"/>
      <c r="E27" s="523"/>
      <c r="F27" s="523"/>
      <c r="G27" s="523"/>
      <c r="H27" s="523"/>
      <c r="I27" s="523"/>
      <c r="J27" s="366"/>
    </row>
    <row r="28" spans="1:23" s="361" customFormat="1" ht="271.95" customHeight="1" x14ac:dyDescent="0.2">
      <c r="A28" s="536"/>
      <c r="B28" s="536"/>
      <c r="C28" s="536"/>
      <c r="D28" s="536"/>
      <c r="E28" s="536"/>
      <c r="F28" s="536"/>
      <c r="G28" s="536"/>
      <c r="H28" s="536"/>
      <c r="I28" s="536"/>
      <c r="J28" s="366"/>
    </row>
    <row r="29" spans="1:23" s="312" customFormat="1" ht="205.95" customHeight="1" x14ac:dyDescent="0.2">
      <c r="A29" s="311"/>
      <c r="B29" s="530" t="str">
        <f>'PLANILHA ORÇAMENTÁRIA'!B26</f>
        <v>3.3</v>
      </c>
      <c r="C29" s="531">
        <v>41721</v>
      </c>
      <c r="D29" s="533" t="str">
        <f>'PLANILHA ORÇAMENTÁRIA'!D26</f>
        <v>REGULARIZAÇÃO E COMPACTAÇÃO DE SUBLEITO DE SOLO PREDOMINANTEMENTE ARENOSO. AF_11/2019</v>
      </c>
      <c r="E29" s="534" t="str">
        <f>'PLANILHA ORÇAMENTÁRIA'!E26</f>
        <v>M³</v>
      </c>
      <c r="F29" s="534">
        <f>'PLANILHA ORÇAMENTÁRIA'!F26</f>
        <v>314.86</v>
      </c>
      <c r="G29" s="534" t="s">
        <v>285</v>
      </c>
      <c r="H29" s="534"/>
      <c r="I29" s="534"/>
      <c r="J29" s="313"/>
    </row>
    <row r="30" spans="1:23" s="361" customFormat="1" ht="173.4" customHeight="1" x14ac:dyDescent="0.2">
      <c r="A30" s="360"/>
      <c r="B30" s="525"/>
      <c r="C30" s="526"/>
      <c r="D30" s="527"/>
      <c r="E30" s="523"/>
      <c r="F30" s="523"/>
      <c r="G30" s="523"/>
      <c r="H30" s="523"/>
      <c r="I30" s="523"/>
      <c r="J30" s="366"/>
    </row>
    <row r="31" spans="1:23" s="361" customFormat="1" ht="250.95" customHeight="1" x14ac:dyDescent="0.2">
      <c r="A31" s="360"/>
      <c r="B31" s="525"/>
      <c r="C31" s="526"/>
      <c r="D31" s="527"/>
      <c r="E31" s="523"/>
      <c r="F31" s="523"/>
      <c r="G31" s="523"/>
      <c r="H31" s="523"/>
      <c r="I31" s="523"/>
      <c r="J31" s="366"/>
    </row>
    <row r="32" spans="1:23" s="361" customFormat="1" ht="347.4" customHeight="1" x14ac:dyDescent="0.2">
      <c r="A32" s="360"/>
      <c r="B32" s="525"/>
      <c r="C32" s="526"/>
      <c r="D32" s="527"/>
      <c r="E32" s="523"/>
      <c r="F32" s="523"/>
      <c r="G32" s="523"/>
      <c r="H32" s="523"/>
      <c r="I32" s="523"/>
      <c r="J32" s="366"/>
    </row>
    <row r="33" spans="1:23" s="33" customFormat="1" ht="27.75" customHeight="1" x14ac:dyDescent="0.2">
      <c r="A33" s="42"/>
      <c r="B33" s="427" t="str">
        <f>'PLANILHA ORÇAMENTÁRIA'!B28</f>
        <v>4.0</v>
      </c>
      <c r="C33" s="427"/>
      <c r="D33" s="427" t="str">
        <f>'PLANILHA ORÇAMENTÁRIA'!D28</f>
        <v>INFRAESTRUTURA</v>
      </c>
      <c r="E33" s="427"/>
      <c r="F33" s="427"/>
      <c r="G33" s="521"/>
      <c r="H33" s="521"/>
      <c r="I33" s="521"/>
      <c r="J33" s="128"/>
      <c r="K33" s="259"/>
      <c r="L33" s="256"/>
      <c r="M33" s="264"/>
      <c r="N33" s="128"/>
      <c r="O33" s="128"/>
      <c r="P33" s="128"/>
      <c r="Q33" s="128"/>
      <c r="R33" s="128"/>
      <c r="S33" s="271"/>
      <c r="T33" s="128"/>
      <c r="U33" s="128"/>
      <c r="V33" s="128"/>
      <c r="W33" s="128"/>
    </row>
    <row r="34" spans="1:23" s="365" customFormat="1" ht="179.25" customHeight="1" x14ac:dyDescent="0.2">
      <c r="A34" s="362"/>
      <c r="B34" s="428"/>
      <c r="C34" s="428"/>
      <c r="D34" s="429" t="str">
        <f>'PLANILHA ORÇAMENTÁRIA'!D29</f>
        <v>4.1. SAPATA ISOLADA</v>
      </c>
      <c r="E34" s="428"/>
      <c r="F34" s="428"/>
      <c r="G34" s="535" t="s">
        <v>210</v>
      </c>
      <c r="H34" s="535"/>
      <c r="I34" s="535"/>
      <c r="J34" s="364"/>
    </row>
    <row r="35" spans="1:23" s="361" customFormat="1" ht="113.25" customHeight="1" x14ac:dyDescent="0.2">
      <c r="A35" s="360"/>
      <c r="B35" s="424" t="str">
        <f>'PLANILHA ORÇAMENTÁRIA'!B30</f>
        <v>4.1.1</v>
      </c>
      <c r="C35" s="357">
        <f>'PLANILHA ORÇAMENTÁRIA'!C30</f>
        <v>96520</v>
      </c>
      <c r="D35" s="425" t="str">
        <f>'PLANILHA ORÇAMENTÁRIA'!D30</f>
        <v>ESCAVAÇÃO MECANIZADA PARA BLOCO DE COROAMENTO OU SAPATA, SEM PREVISÃO DE FÔRMA, COM RETROESCAVADEIRA. AF_06/2017</v>
      </c>
      <c r="E35" s="359" t="str">
        <f>'PLANILHA ORÇAMENTÁRIA'!E30</f>
        <v>M³</v>
      </c>
      <c r="F35" s="359">
        <f>'PLANILHA ORÇAMENTÁRIA'!F30</f>
        <v>13.65</v>
      </c>
      <c r="G35" s="522" t="s">
        <v>211</v>
      </c>
      <c r="H35" s="522"/>
      <c r="I35" s="522"/>
      <c r="J35" s="366"/>
      <c r="K35" s="361">
        <v>3.55</v>
      </c>
      <c r="L35" s="361">
        <f t="shared" ref="L35:L58" si="0">K35+M35</f>
        <v>2.911</v>
      </c>
      <c r="M35" s="361">
        <f t="shared" ref="M35:M58" si="1">K35*-18%</f>
        <v>-0.6389999999999999</v>
      </c>
    </row>
    <row r="36" spans="1:23" s="361" customFormat="1" ht="113.25" customHeight="1" x14ac:dyDescent="0.2">
      <c r="A36" s="360"/>
      <c r="B36" s="424" t="str">
        <f>'PLANILHA ORÇAMENTÁRIA'!B31</f>
        <v>4.1.2</v>
      </c>
      <c r="C36" s="357">
        <f>'PLANILHA ORÇAMENTÁRIA'!C31</f>
        <v>100576</v>
      </c>
      <c r="D36" s="425" t="str">
        <f>'PLANILHA ORÇAMENTÁRIA'!D31</f>
        <v>REGULARIZAÇÃO E COMPACTAÇÃO DE SUBLEITO DE SOLO PREDOMINANTEMENTE ARGILOSO. AF_11/2019</v>
      </c>
      <c r="E36" s="359" t="str">
        <f>'PLANILHA ORÇAMENTÁRIA'!E31</f>
        <v>M²</v>
      </c>
      <c r="F36" s="359">
        <f>'PLANILHA ORÇAMENTÁRIA'!F31</f>
        <v>41.39</v>
      </c>
      <c r="G36" s="522" t="s">
        <v>213</v>
      </c>
      <c r="H36" s="522"/>
      <c r="I36" s="522"/>
      <c r="J36" s="366"/>
      <c r="K36" s="361">
        <v>3.55</v>
      </c>
      <c r="L36" s="361">
        <f t="shared" si="0"/>
        <v>2.911</v>
      </c>
      <c r="M36" s="361">
        <f t="shared" si="1"/>
        <v>-0.6389999999999999</v>
      </c>
    </row>
    <row r="37" spans="1:23" s="361" customFormat="1" ht="113.25" customHeight="1" x14ac:dyDescent="0.2">
      <c r="A37" s="360"/>
      <c r="B37" s="424" t="str">
        <f>'PLANILHA ORÇAMENTÁRIA'!B32</f>
        <v>4.1.3</v>
      </c>
      <c r="C37" s="357">
        <f>'PLANILHA ORÇAMENTÁRIA'!C32</f>
        <v>96532</v>
      </c>
      <c r="D37" s="425" t="str">
        <f>'PLANILHA ORÇAMENTÁRIA'!D32</f>
        <v>FABRICAÇÃO, MONTAGEM E DESMONTAGEM DE FÔRMA PARA SAPATA, EM MADEIRA SERRADA, E=25 MM, 2 UTILIZAÇÕES. AF_06/2017</v>
      </c>
      <c r="E37" s="359" t="str">
        <f>'PLANILHA ORÇAMENTÁRIA'!E32</f>
        <v>M²</v>
      </c>
      <c r="F37" s="359">
        <f>'PLANILHA ORÇAMENTÁRIA'!F32</f>
        <v>64.680000000000007</v>
      </c>
      <c r="G37" s="522" t="s">
        <v>214</v>
      </c>
      <c r="H37" s="522"/>
      <c r="I37" s="522"/>
      <c r="J37" s="366"/>
      <c r="K37" s="361">
        <v>3.55</v>
      </c>
      <c r="L37" s="361">
        <f t="shared" si="0"/>
        <v>2.911</v>
      </c>
      <c r="M37" s="361">
        <f t="shared" si="1"/>
        <v>-0.6389999999999999</v>
      </c>
    </row>
    <row r="38" spans="1:23" s="361" customFormat="1" ht="113.25" customHeight="1" x14ac:dyDescent="0.2">
      <c r="A38" s="360"/>
      <c r="B38" s="424" t="str">
        <f>'PLANILHA ORÇAMENTÁRIA'!B33</f>
        <v>4.1.4</v>
      </c>
      <c r="C38" s="357">
        <f>'PLANILHA ORÇAMENTÁRIA'!C33</f>
        <v>96556</v>
      </c>
      <c r="D38" s="425" t="str">
        <f>'PLANILHA ORÇAMENTÁRIA'!D33</f>
        <v>CONCRETAGEM DE SAPATAS, FCK 30 MPA, COM USO DE JERICA LANÇAMENTO, ADENSAMENTO E ACABAMENTO. AF_06/2017</v>
      </c>
      <c r="E38" s="359" t="str">
        <f>'PLANILHA ORÇAMENTÁRIA'!E33</f>
        <v>M³</v>
      </c>
      <c r="F38" s="359">
        <f>'PLANILHA ORÇAMENTÁRIA'!F33</f>
        <v>12.41</v>
      </c>
      <c r="G38" s="522" t="s">
        <v>212</v>
      </c>
      <c r="H38" s="522"/>
      <c r="I38" s="522"/>
      <c r="J38" s="366"/>
      <c r="K38" s="361">
        <v>3.55</v>
      </c>
      <c r="L38" s="361">
        <f t="shared" si="0"/>
        <v>2.911</v>
      </c>
      <c r="M38" s="361">
        <f t="shared" si="1"/>
        <v>-0.6389999999999999</v>
      </c>
    </row>
    <row r="39" spans="1:23" s="361" customFormat="1" ht="113.25" customHeight="1" x14ac:dyDescent="0.2">
      <c r="A39" s="360"/>
      <c r="B39" s="424" t="str">
        <f>'PLANILHA ORÇAMENTÁRIA'!B34</f>
        <v>4.1.5</v>
      </c>
      <c r="C39" s="357">
        <f>'PLANILHA ORÇAMENTÁRIA'!C34</f>
        <v>92919</v>
      </c>
      <c r="D39" s="425" t="str">
        <f>'PLANILHA ORÇAMENTÁRIA'!D34</f>
        <v>ARMAÇÃO DE FUNDAÇÕES E ESTRUTURAS DE CONCRETO ARMADO, EXCETO VIGAS, PILARES E LAJES (DE EDIFÍCIOS DE MÚLTIPLOS PAVIMENTOS, EDIFICAÇÃO TÉRREA OU SOBRADO), UTILIZANDO AÇO CA-50 DE 10.0 MM - MONTAGEM. AF_12/2015</v>
      </c>
      <c r="E39" s="359" t="str">
        <f>'PLANILHA ORÇAMENTÁRIA'!E34</f>
        <v>KG</v>
      </c>
      <c r="F39" s="359">
        <f>'PLANILHA ORÇAMENTÁRIA'!F34</f>
        <v>473</v>
      </c>
      <c r="G39" s="522" t="s">
        <v>215</v>
      </c>
      <c r="H39" s="522"/>
      <c r="I39" s="522"/>
      <c r="J39" s="366"/>
      <c r="K39" s="361">
        <v>3.55</v>
      </c>
      <c r="L39" s="361">
        <f t="shared" si="0"/>
        <v>2.911</v>
      </c>
      <c r="M39" s="361">
        <f t="shared" si="1"/>
        <v>-0.6389999999999999</v>
      </c>
    </row>
    <row r="40" spans="1:23" s="361" customFormat="1" ht="113.25" customHeight="1" x14ac:dyDescent="0.2">
      <c r="A40" s="360"/>
      <c r="B40" s="466" t="str">
        <f>'PLANILHA ORÇAMENTÁRIA'!B35</f>
        <v>4.1.6</v>
      </c>
      <c r="C40" s="467">
        <f>'PLANILHA ORÇAMENTÁRIA'!C35</f>
        <v>92915</v>
      </c>
      <c r="D40" s="425" t="str">
        <f>'PLANILHA ORÇAMENTÁRIA'!D35</f>
        <v>ARMAÇÃO DE FUNDAÇÕES E ESTRUTURAS DE CONCRETO ARMADO, EXCETO VIGAS, PILARES E LAJES (DE EDIFÍCIOS DE MÚLTIPLOS PAVIMENTOS, EDIFICAÇÃO TÉRREA OU SOBRADO), UTILIZANDO AÇO CA-60 DE 5.0 MM - MONTAGEM. AF_12/2015</v>
      </c>
      <c r="E40" s="465" t="str">
        <f>'PLANILHA ORÇAMENTÁRIA'!E35</f>
        <v>KG</v>
      </c>
      <c r="F40" s="465">
        <f>'PLANILHA ORÇAMENTÁRIA'!F35</f>
        <v>26</v>
      </c>
      <c r="G40" s="522" t="s">
        <v>216</v>
      </c>
      <c r="H40" s="522"/>
      <c r="I40" s="522"/>
      <c r="J40" s="366"/>
      <c r="K40" s="361">
        <v>3.55</v>
      </c>
      <c r="L40" s="361">
        <f t="shared" si="0"/>
        <v>2.911</v>
      </c>
      <c r="M40" s="361">
        <f t="shared" si="1"/>
        <v>-0.6389999999999999</v>
      </c>
    </row>
    <row r="41" spans="1:23" s="361" customFormat="1" ht="179.4" customHeight="1" x14ac:dyDescent="0.2">
      <c r="A41" s="360"/>
      <c r="B41" s="456"/>
      <c r="C41" s="457"/>
      <c r="D41" s="470"/>
      <c r="E41" s="458"/>
      <c r="F41" s="458"/>
      <c r="G41" s="471"/>
      <c r="H41" s="471"/>
      <c r="I41" s="471"/>
      <c r="J41" s="366"/>
    </row>
    <row r="42" spans="1:23" s="365" customFormat="1" ht="76.5" customHeight="1" x14ac:dyDescent="0.2">
      <c r="A42" s="362"/>
      <c r="B42" s="468"/>
      <c r="C42" s="468"/>
      <c r="D42" s="469" t="str">
        <f>'PLANILHA ORÇAMENTÁRIA'!D36</f>
        <v>4.2. VIGAS BALDRAME</v>
      </c>
      <c r="E42" s="468"/>
      <c r="F42" s="468"/>
      <c r="G42" s="545" t="s">
        <v>217</v>
      </c>
      <c r="H42" s="545"/>
      <c r="I42" s="545"/>
      <c r="J42" s="364"/>
    </row>
    <row r="43" spans="1:23" s="361" customFormat="1" ht="183" customHeight="1" x14ac:dyDescent="0.2">
      <c r="A43" s="360"/>
      <c r="B43" s="424" t="str">
        <f>'PLANILHA ORÇAMENTÁRIA'!B37</f>
        <v>4.2.1</v>
      </c>
      <c r="C43" s="357">
        <f>'PLANILHA ORÇAMENTÁRIA'!C37</f>
        <v>96527</v>
      </c>
      <c r="D43" s="425" t="str">
        <f>'PLANILHA ORÇAMENTÁRIA'!D37</f>
        <v>ESCAVAÇÃO MANUAL DE VALA PARA VIGA BALDRAME, COM PREVISÃO DE FÔRMA. AF_06/2017</v>
      </c>
      <c r="E43" s="359" t="str">
        <f>'PLANILHA ORÇAMENTÁRIA'!E37</f>
        <v>M³</v>
      </c>
      <c r="F43" s="359">
        <f>'PLANILHA ORÇAMENTÁRIA'!F37</f>
        <v>11.93</v>
      </c>
      <c r="G43" s="522" t="s">
        <v>218</v>
      </c>
      <c r="H43" s="522"/>
      <c r="I43" s="522"/>
      <c r="J43" s="366"/>
      <c r="K43" s="361">
        <v>3.55</v>
      </c>
      <c r="L43" s="361">
        <f t="shared" si="0"/>
        <v>2.911</v>
      </c>
      <c r="M43" s="361">
        <f t="shared" si="1"/>
        <v>-0.6389999999999999</v>
      </c>
    </row>
    <row r="44" spans="1:23" s="361" customFormat="1" ht="113.25" customHeight="1" x14ac:dyDescent="0.2">
      <c r="A44" s="360"/>
      <c r="B44" s="424" t="str">
        <f>'PLANILHA ORÇAMENTÁRIA'!B38</f>
        <v>4.2.2</v>
      </c>
      <c r="C44" s="357">
        <f>'PLANILHA ORÇAMENTÁRIA'!C38</f>
        <v>96536</v>
      </c>
      <c r="D44" s="425" t="str">
        <f>'PLANILHA ORÇAMENTÁRIA'!D38</f>
        <v>FABRICAÇÃO, MONTAGEM E DESMONTAGEM DE FÔRMA PARA VIGA BALDRAME, EM MADEIRA SERRADA, E=25 MM, 4 UTILIZAÇÕES. AF_06/2017</v>
      </c>
      <c r="E44" s="359" t="str">
        <f>'PLANILHA ORÇAMENTÁRIA'!E38</f>
        <v>M²</v>
      </c>
      <c r="F44" s="359">
        <f>'PLANILHA ORÇAMENTÁRIA'!F38</f>
        <v>101.66</v>
      </c>
      <c r="G44" s="522" t="s">
        <v>220</v>
      </c>
      <c r="H44" s="522"/>
      <c r="I44" s="522"/>
      <c r="J44" s="366"/>
      <c r="K44" s="361">
        <v>3.55</v>
      </c>
      <c r="L44" s="361">
        <f t="shared" si="0"/>
        <v>2.911</v>
      </c>
      <c r="M44" s="361">
        <f t="shared" si="1"/>
        <v>-0.6389999999999999</v>
      </c>
    </row>
    <row r="45" spans="1:23" s="361" customFormat="1" ht="181.95" customHeight="1" x14ac:dyDescent="0.2">
      <c r="A45" s="360"/>
      <c r="B45" s="424" t="str">
        <f>'PLANILHA ORÇAMENTÁRIA'!B39</f>
        <v>4.2.3</v>
      </c>
      <c r="C45" s="357">
        <f>'PLANILHA ORÇAMENTÁRIA'!C39</f>
        <v>96557</v>
      </c>
      <c r="D45" s="425" t="str">
        <f>'PLANILHA ORÇAMENTÁRIA'!D39</f>
        <v>CONCRETAGEM DE BLOCOS DE COROAMENTO E VIGAS BALDRAMES, FCK 30 MPA, COM USO DE BOMBA LANÇAMENTO, ADENSAMENTO E ACABAMENTO. AF_06/2017</v>
      </c>
      <c r="E45" s="359" t="str">
        <f>'PLANILHA ORÇAMENTÁRIA'!E39</f>
        <v>M³</v>
      </c>
      <c r="F45" s="359">
        <f>'PLANILHA ORÇAMENTÁRIA'!F39</f>
        <v>10.85</v>
      </c>
      <c r="G45" s="522" t="s">
        <v>219</v>
      </c>
      <c r="H45" s="522"/>
      <c r="I45" s="522"/>
      <c r="J45" s="366"/>
      <c r="K45" s="361">
        <v>3.55</v>
      </c>
      <c r="L45" s="361">
        <f t="shared" si="0"/>
        <v>2.911</v>
      </c>
      <c r="M45" s="361">
        <f t="shared" si="1"/>
        <v>-0.6389999999999999</v>
      </c>
    </row>
    <row r="46" spans="1:23" s="361" customFormat="1" ht="113.25" customHeight="1" x14ac:dyDescent="0.2">
      <c r="A46" s="360"/>
      <c r="B46" s="424" t="str">
        <f>'PLANILHA ORÇAMENTÁRIA'!B40</f>
        <v>4.2.4</v>
      </c>
      <c r="C46" s="357">
        <f>'PLANILHA ORÇAMENTÁRIA'!C40</f>
        <v>92777</v>
      </c>
      <c r="D46" s="425" t="str">
        <f>'PLANILHA ORÇAMENTÁRIA'!D40</f>
        <v>ARMAÇÃO DE PILAR OU VIGA DE UMA ESTRUTURA CONVENCIONAL DE CONCRETO ARMADO EM UMA EDIFÍCAÇÃO TÉRREA OU SOBRADO UTILIZANDO AÇO CA-50 DE 8.0 MM- MONTAGEM. AF_12/2015</v>
      </c>
      <c r="E46" s="359" t="str">
        <f>'PLANILHA ORÇAMENTÁRIA'!E40</f>
        <v>KG</v>
      </c>
      <c r="F46" s="359">
        <f>'PLANILHA ORÇAMENTÁRIA'!F40</f>
        <v>360</v>
      </c>
      <c r="G46" s="522" t="s">
        <v>221</v>
      </c>
      <c r="H46" s="522"/>
      <c r="I46" s="522"/>
      <c r="J46" s="366"/>
      <c r="K46" s="361">
        <v>3.55</v>
      </c>
      <c r="L46" s="361">
        <f t="shared" si="0"/>
        <v>2.911</v>
      </c>
      <c r="M46" s="361">
        <f t="shared" si="1"/>
        <v>-0.6389999999999999</v>
      </c>
    </row>
    <row r="47" spans="1:23" s="361" customFormat="1" ht="113.25" customHeight="1" x14ac:dyDescent="0.2">
      <c r="A47" s="360"/>
      <c r="B47" s="424" t="str">
        <f>'PLANILHA ORÇAMENTÁRIA'!B41</f>
        <v>4.2.5</v>
      </c>
      <c r="C47" s="357">
        <f>'PLANILHA ORÇAMENTÁRIA'!C41</f>
        <v>92775</v>
      </c>
      <c r="D47" s="425" t="str">
        <f>'PLANILHA ORÇAMENTÁRIA'!D41</f>
        <v>ARMAÇÃO DE PILAR OU VIGA DE UMA ESTRUTURA CONVENCIONAL DE CONCRETO ARMADO EM UMA EDIFÍCAÇÃO TÉRREA OU SOBRADO UTILIZANDO AÇO CA-60 DE 5.0 MM- MONTAGEM. AF_12/2015</v>
      </c>
      <c r="E47" s="359" t="str">
        <f>'PLANILHA ORÇAMENTÁRIA'!E41</f>
        <v>KG</v>
      </c>
      <c r="F47" s="359">
        <f>'PLANILHA ORÇAMENTÁRIA'!F41</f>
        <v>195</v>
      </c>
      <c r="G47" s="522" t="s">
        <v>222</v>
      </c>
      <c r="H47" s="522"/>
      <c r="I47" s="522"/>
      <c r="J47" s="366"/>
      <c r="K47" s="361">
        <v>3.55</v>
      </c>
      <c r="L47" s="361">
        <f t="shared" si="0"/>
        <v>2.911</v>
      </c>
      <c r="M47" s="361">
        <f t="shared" si="1"/>
        <v>-0.6389999999999999</v>
      </c>
    </row>
    <row r="48" spans="1:23" s="33" customFormat="1" ht="27.75" customHeight="1" x14ac:dyDescent="0.2">
      <c r="A48" s="42"/>
      <c r="B48" s="427" t="str">
        <f>'PLANILHA ORÇAMENTÁRIA'!B43</f>
        <v>5.0</v>
      </c>
      <c r="C48" s="427"/>
      <c r="D48" s="427" t="str">
        <f>'PLANILHA ORÇAMENTÁRIA'!D43</f>
        <v xml:space="preserve">SUPERESTRUTURA </v>
      </c>
      <c r="E48" s="427"/>
      <c r="F48" s="427"/>
      <c r="G48" s="521"/>
      <c r="H48" s="521"/>
      <c r="I48" s="521"/>
      <c r="J48" s="128"/>
      <c r="K48" s="259"/>
      <c r="L48" s="256"/>
      <c r="M48" s="264"/>
      <c r="N48" s="128"/>
      <c r="O48" s="128"/>
      <c r="P48" s="128"/>
      <c r="Q48" s="128"/>
      <c r="R48" s="128"/>
      <c r="S48" s="271"/>
      <c r="T48" s="128"/>
      <c r="U48" s="128"/>
      <c r="V48" s="128"/>
      <c r="W48" s="128"/>
    </row>
    <row r="49" spans="1:23" s="365" customFormat="1" ht="363.6" customHeight="1" x14ac:dyDescent="0.2">
      <c r="A49" s="362"/>
      <c r="B49" s="428"/>
      <c r="C49" s="428"/>
      <c r="D49" s="429" t="str">
        <f>'PLANILHA ORÇAMENTÁRIA'!D44</f>
        <v>5.1. PILARES</v>
      </c>
      <c r="E49" s="428"/>
      <c r="F49" s="428"/>
      <c r="G49" s="535" t="s">
        <v>250</v>
      </c>
      <c r="H49" s="535"/>
      <c r="I49" s="535"/>
      <c r="J49" s="364"/>
    </row>
    <row r="50" spans="1:23" s="361" customFormat="1" ht="393.6" customHeight="1" x14ac:dyDescent="0.2">
      <c r="A50" s="360"/>
      <c r="B50" s="424" t="str">
        <f>'PLANILHA ORÇAMENTÁRIA'!B45</f>
        <v>5.1.1</v>
      </c>
      <c r="C50" s="357">
        <f>'PLANILHA ORÇAMENTÁRIA'!C45</f>
        <v>92423</v>
      </c>
      <c r="D50" s="425" t="str">
        <f>'PLANILHA ORÇAMENTÁRIA'!D45</f>
        <v>MONTAGEM E DESMONTAGEM DE FÔRMA DE PILARES RETANGULARES E ESTRUTURAS SIMILARES COM ÁREA MÉDIA DAS SEÇÕES MAIOR QUE 0,25 M², PÉ-DIREITO SIMPLES, EM CHAPA DE MADEIRA COMPENSADA RESINADA, 6 UTILIZAÇÕES. AF_12/2015</v>
      </c>
      <c r="E50" s="359" t="str">
        <f>'PLANILHA ORÇAMENTÁRIA'!E45</f>
        <v>M²</v>
      </c>
      <c r="F50" s="359">
        <f>'PLANILHA ORÇAMENTÁRIA'!F45</f>
        <v>77.08</v>
      </c>
      <c r="G50" s="522" t="s">
        <v>223</v>
      </c>
      <c r="H50" s="522"/>
      <c r="I50" s="522"/>
      <c r="J50" s="366"/>
      <c r="K50" s="361">
        <v>3.55</v>
      </c>
      <c r="L50" s="361">
        <f t="shared" si="0"/>
        <v>2.911</v>
      </c>
      <c r="M50" s="361">
        <f t="shared" si="1"/>
        <v>-0.6389999999999999</v>
      </c>
    </row>
    <row r="51" spans="1:23" s="361" customFormat="1" ht="113.25" customHeight="1" x14ac:dyDescent="0.2">
      <c r="A51" s="360"/>
      <c r="B51" s="481" t="str">
        <f>'PLANILHA ORÇAMENTÁRIA'!B46</f>
        <v>5.1.2</v>
      </c>
      <c r="C51" s="482">
        <f>'PLANILHA ORÇAMENTÁRIA'!C46</f>
        <v>92778</v>
      </c>
      <c r="D51" s="425" t="str">
        <f>'PLANILHA ORÇAMENTÁRIA'!D46</f>
        <v>ARMAÇÃO DE PILAR OU VIGA DE UMA ESTRUTURA CONVENCIONAL DE CONCRETO ARMADO EM UMA EDIFÍCAÇÃO TÉRREA OU SOBRADO UTILIZANDO AÇO CA-50 DE 10.0 MM - MONTAGEM. AF_12/2015</v>
      </c>
      <c r="E51" s="480" t="str">
        <f>'PLANILHA ORÇAMENTÁRIA'!E46</f>
        <v>KG</v>
      </c>
      <c r="F51" s="480">
        <v>613</v>
      </c>
      <c r="G51" s="522" t="s">
        <v>225</v>
      </c>
      <c r="H51" s="522"/>
      <c r="I51" s="522"/>
      <c r="J51" s="366"/>
      <c r="K51" s="361">
        <v>3.55</v>
      </c>
      <c r="L51" s="361">
        <f t="shared" si="0"/>
        <v>2.911</v>
      </c>
      <c r="M51" s="361">
        <f t="shared" si="1"/>
        <v>-0.6389999999999999</v>
      </c>
    </row>
    <row r="52" spans="1:23" s="361" customFormat="1" ht="113.25" customHeight="1" x14ac:dyDescent="0.2">
      <c r="A52" s="360"/>
      <c r="B52" s="481" t="str">
        <f>'PLANILHA ORÇAMENTÁRIA'!B47</f>
        <v>5.1.3</v>
      </c>
      <c r="C52" s="482">
        <f>'PLANILHA ORÇAMENTÁRIA'!C47</f>
        <v>92775</v>
      </c>
      <c r="D52" s="425" t="str">
        <f>'PLANILHA ORÇAMENTÁRIA'!D47</f>
        <v>ARMAÇÃO DE PILAR OU VIGA DE UMA ESTRUTURA CONVENCIONAL DE CONCRETO ARMADO EM UMA EDIFÍCAÇÃO TÉRREA OU SOBRADO UTILIZANDO AÇO CA-60 DE 5.0 MM- MONTAGEM. AF_12/2015</v>
      </c>
      <c r="E52" s="480" t="str">
        <f>'PLANILHA ORÇAMENTÁRIA'!E47</f>
        <v>KG</v>
      </c>
      <c r="F52" s="480">
        <v>149</v>
      </c>
      <c r="G52" s="522" t="s">
        <v>226</v>
      </c>
      <c r="H52" s="522"/>
      <c r="I52" s="522"/>
      <c r="J52" s="366"/>
      <c r="K52" s="361">
        <v>3.55</v>
      </c>
      <c r="L52" s="361">
        <f t="shared" si="0"/>
        <v>2.911</v>
      </c>
      <c r="M52" s="361">
        <f t="shared" si="1"/>
        <v>-0.6389999999999999</v>
      </c>
    </row>
    <row r="53" spans="1:23" s="361" customFormat="1" ht="374.4" customHeight="1" x14ac:dyDescent="0.2">
      <c r="A53" s="360"/>
      <c r="B53" s="453" t="str">
        <f>'PLANILHA ORÇAMENTÁRIA'!B48</f>
        <v>5.1.4</v>
      </c>
      <c r="C53" s="454">
        <f>'PLANILHA ORÇAMENTÁRIA'!C48</f>
        <v>92718</v>
      </c>
      <c r="D53" s="425" t="str">
        <f>'PLANILHA ORÇAMENTÁRIA'!D48</f>
        <v>CONCRETAGEM DE PILARES, FCK = 25 MPA, COM USO DE BALDES EM EDIFICAÇÃO COM SEÇÃO MÉDIA DE PILARES MENOR OU IGUAL A 0,25 M² - LANÇAMENTO, ADENSAMENTO E ACABAMENTO. AF_12/2015</v>
      </c>
      <c r="E53" s="452" t="str">
        <f>'PLANILHA ORÇAMENTÁRIA'!E48</f>
        <v>M³</v>
      </c>
      <c r="F53" s="452">
        <f>'PLANILHA ORÇAMENTÁRIA'!F48</f>
        <v>3.77</v>
      </c>
      <c r="G53" s="522" t="s">
        <v>224</v>
      </c>
      <c r="H53" s="522"/>
      <c r="I53" s="522"/>
      <c r="J53" s="366"/>
      <c r="K53" s="361">
        <v>3.55</v>
      </c>
      <c r="L53" s="361">
        <f t="shared" si="0"/>
        <v>2.911</v>
      </c>
      <c r="M53" s="361">
        <f t="shared" si="1"/>
        <v>-0.6389999999999999</v>
      </c>
    </row>
    <row r="54" spans="1:23" s="365" customFormat="1" ht="39.9" customHeight="1" x14ac:dyDescent="0.2">
      <c r="A54" s="362"/>
      <c r="B54" s="428"/>
      <c r="C54" s="428"/>
      <c r="D54" s="429" t="str">
        <f>'PLANILHA ORÇAMENTÁRIA'!D49</f>
        <v>5.2. VIGA SUPERIOR:</v>
      </c>
      <c r="E54" s="428"/>
      <c r="F54" s="428"/>
      <c r="G54" s="535" t="s">
        <v>227</v>
      </c>
      <c r="H54" s="535"/>
      <c r="I54" s="535"/>
      <c r="J54" s="364"/>
    </row>
    <row r="55" spans="1:23" s="361" customFormat="1" ht="103.5" customHeight="1" x14ac:dyDescent="0.2">
      <c r="A55" s="360"/>
      <c r="B55" s="424" t="str">
        <f>'PLANILHA ORÇAMENTÁRIA'!B50</f>
        <v>5.2.1</v>
      </c>
      <c r="C55" s="357">
        <f>'PLANILHA ORÇAMENTÁRIA'!C50</f>
        <v>92448</v>
      </c>
      <c r="D55" s="425" t="str">
        <f>'PLANILHA ORÇAMENTÁRIA'!D50</f>
        <v>MONTAGEM E DESMONTAGEM DE FÔRMA DE VIGA, ESCORAMENTO COM PONTALETE DE MADEIRA, PÉ-DIREITO SIMPLES, EM MADEIRA SERRADA, 4 UTILIZAÇÕES. AF_12/2015</v>
      </c>
      <c r="E55" s="359" t="str">
        <f>'PLANILHA ORÇAMENTÁRIA'!E50</f>
        <v>M²</v>
      </c>
      <c r="F55" s="359">
        <f>'PLANILHA ORÇAMENTÁRIA'!F50</f>
        <v>62.41</v>
      </c>
      <c r="G55" s="522" t="s">
        <v>228</v>
      </c>
      <c r="H55" s="522"/>
      <c r="I55" s="522"/>
      <c r="J55" s="366"/>
      <c r="K55" s="361">
        <v>3.55</v>
      </c>
      <c r="L55" s="361">
        <f t="shared" si="0"/>
        <v>2.911</v>
      </c>
      <c r="M55" s="361">
        <f t="shared" si="1"/>
        <v>-0.6389999999999999</v>
      </c>
    </row>
    <row r="56" spans="1:23" s="361" customFormat="1" ht="111" customHeight="1" x14ac:dyDescent="0.2">
      <c r="A56" s="360"/>
      <c r="B56" s="424" t="str">
        <f>'PLANILHA ORÇAMENTÁRIA'!B51</f>
        <v>5.2.2</v>
      </c>
      <c r="C56" s="357">
        <f>'PLANILHA ORÇAMENTÁRIA'!C51</f>
        <v>92741</v>
      </c>
      <c r="D56" s="425" t="str">
        <f>'PLANILHA ORÇAMENTÁRIA'!D51</f>
        <v>CONCRETAGEM DE VIGAS E LAJES, FCK=20 MPA, PARA QUALQUER TIPO DE LAJE COM BALDES EM EDIFICAÇÃO TÉRREA, COM ÁREA MÉDIA DE LAJES MENOR OU IGUAL A 20 M² - LANÇAMENTO, ADENSAMENTO E ACABAMENTO. AF_12/2015</v>
      </c>
      <c r="E56" s="359" t="str">
        <f>'PLANILHA ORÇAMENTÁRIA'!E51</f>
        <v>M³</v>
      </c>
      <c r="F56" s="359">
        <f>'PLANILHA ORÇAMENTÁRIA'!F51</f>
        <v>6.87</v>
      </c>
      <c r="G56" s="522" t="s">
        <v>229</v>
      </c>
      <c r="H56" s="522"/>
      <c r="I56" s="522"/>
      <c r="J56" s="366"/>
      <c r="K56" s="361">
        <v>3.55</v>
      </c>
      <c r="L56" s="361">
        <f t="shared" si="0"/>
        <v>2.911</v>
      </c>
      <c r="M56" s="361">
        <f t="shared" si="1"/>
        <v>-0.6389999999999999</v>
      </c>
    </row>
    <row r="57" spans="1:23" s="361" customFormat="1" ht="102.75" customHeight="1" x14ac:dyDescent="0.2">
      <c r="A57" s="360"/>
      <c r="B57" s="424" t="str">
        <f>'PLANILHA ORÇAMENTÁRIA'!B52</f>
        <v>5.2.3</v>
      </c>
      <c r="C57" s="357">
        <f>'PLANILHA ORÇAMENTÁRIA'!C52</f>
        <v>92777</v>
      </c>
      <c r="D57" s="425" t="str">
        <f>'PLANILHA ORÇAMENTÁRIA'!D52</f>
        <v>ARMAÇÃO DE PILAR OU VIGA DE UMA ESTRUTURA CONVENCIONAL DE CONCRETO ARMADO EM UMA EDIFÍCAÇÃO TÉRREA OU SOBRADO UTILIZANDO AÇO CA-50 DE 8.0 MM- MONTAGEM. AF_12/2015</v>
      </c>
      <c r="E57" s="359" t="str">
        <f>'PLANILHA ORÇAMENTÁRIA'!E52</f>
        <v>KG</v>
      </c>
      <c r="F57" s="359">
        <f>'PLANILHA ORÇAMENTÁRIA'!F52</f>
        <v>290</v>
      </c>
      <c r="G57" s="522" t="s">
        <v>230</v>
      </c>
      <c r="H57" s="522"/>
      <c r="I57" s="522"/>
      <c r="J57" s="366"/>
      <c r="K57" s="361">
        <v>3.55</v>
      </c>
      <c r="L57" s="361">
        <f t="shared" si="0"/>
        <v>2.911</v>
      </c>
      <c r="M57" s="361">
        <f t="shared" si="1"/>
        <v>-0.6389999999999999</v>
      </c>
    </row>
    <row r="58" spans="1:23" s="361" customFormat="1" ht="103.5" customHeight="1" x14ac:dyDescent="0.2">
      <c r="A58" s="360"/>
      <c r="B58" s="424" t="str">
        <f>'PLANILHA ORÇAMENTÁRIA'!B53</f>
        <v>5.2.4</v>
      </c>
      <c r="C58" s="357">
        <f>'PLANILHA ORÇAMENTÁRIA'!C53</f>
        <v>92775</v>
      </c>
      <c r="D58" s="425" t="str">
        <f>'PLANILHA ORÇAMENTÁRIA'!D53</f>
        <v>ARMAÇÃO DE PILAR OU VIGA DE UMA ESTRUTURA CONVENCIONAL DE CONCRETO ARMADO EM UMA EDIFÍCAÇÃO TÉRREA OU SOBRADO UTILIZANDO AÇO CA-60 DE 5.0 MM- MONTAGEM. AF_12/2015</v>
      </c>
      <c r="E58" s="359" t="str">
        <f>'PLANILHA ORÇAMENTÁRIA'!E53</f>
        <v>KG</v>
      </c>
      <c r="F58" s="359">
        <f>'PLANILHA ORÇAMENTÁRIA'!F53</f>
        <v>183</v>
      </c>
      <c r="G58" s="522" t="s">
        <v>231</v>
      </c>
      <c r="H58" s="522"/>
      <c r="I58" s="522"/>
      <c r="J58" s="366"/>
      <c r="K58" s="361">
        <v>3.55</v>
      </c>
      <c r="L58" s="361">
        <f t="shared" si="0"/>
        <v>2.911</v>
      </c>
      <c r="M58" s="361">
        <f t="shared" si="1"/>
        <v>-0.6389999999999999</v>
      </c>
    </row>
    <row r="59" spans="1:23" s="33" customFormat="1" ht="27.75" customHeight="1" x14ac:dyDescent="0.2">
      <c r="A59" s="42"/>
      <c r="B59" s="427" t="str">
        <f>'PLANILHA ORÇAMENTÁRIA'!B55</f>
        <v>6.0</v>
      </c>
      <c r="C59" s="427"/>
      <c r="D59" s="427" t="str">
        <f>'PLANILHA ORÇAMENTÁRIA'!D55</f>
        <v>IMPERMEABILIZAÇÃO</v>
      </c>
      <c r="E59" s="427"/>
      <c r="F59" s="427"/>
      <c r="G59" s="521"/>
      <c r="H59" s="521"/>
      <c r="I59" s="521"/>
      <c r="J59" s="128"/>
      <c r="K59" s="259"/>
      <c r="L59" s="256"/>
      <c r="M59" s="264"/>
      <c r="N59" s="128"/>
      <c r="O59" s="128"/>
      <c r="P59" s="128"/>
      <c r="Q59" s="128"/>
      <c r="R59" s="128"/>
      <c r="S59" s="271"/>
      <c r="T59" s="128"/>
      <c r="U59" s="128"/>
      <c r="V59" s="128"/>
      <c r="W59" s="128"/>
    </row>
    <row r="60" spans="1:23" s="361" customFormat="1" ht="180.6" customHeight="1" x14ac:dyDescent="0.2">
      <c r="A60" s="360"/>
      <c r="B60" s="424" t="str">
        <f>'PLANILHA ORÇAMENTÁRIA'!B56</f>
        <v>6.1</v>
      </c>
      <c r="C60" s="357">
        <f>'PLANILHA ORÇAMENTÁRIA'!C56</f>
        <v>98557</v>
      </c>
      <c r="D60" s="425" t="str">
        <f>'PLANILHA ORÇAMENTÁRIA'!D56</f>
        <v xml:space="preserve"> IMPERMEABILIZAÇÃO DE SUPERFÍCIE COM EMULSÃO ASFÁLTICA, 2 DEMÃOS AF_06/2018</v>
      </c>
      <c r="E60" s="359" t="str">
        <f>'PLANILHA ORÇAMENTÁRIA'!E56</f>
        <v>M²</v>
      </c>
      <c r="F60" s="359">
        <f>'PLANILHA ORÇAMENTÁRIA'!F56</f>
        <v>101.66</v>
      </c>
      <c r="G60" s="522" t="s">
        <v>232</v>
      </c>
      <c r="H60" s="522"/>
      <c r="I60" s="522"/>
      <c r="J60" s="366"/>
      <c r="K60" s="361">
        <v>3.55</v>
      </c>
      <c r="L60" s="361">
        <f t="shared" ref="L60:L61" si="2">K60+M60</f>
        <v>2.911</v>
      </c>
      <c r="M60" s="361">
        <f t="shared" ref="M60:M61" si="3">K60*-18%</f>
        <v>-0.6389999999999999</v>
      </c>
    </row>
    <row r="61" spans="1:23" s="361" customFormat="1" ht="408.6" customHeight="1" x14ac:dyDescent="0.2">
      <c r="A61" s="360"/>
      <c r="B61" s="453" t="str">
        <f>'PLANILHA ORÇAMENTÁRIA'!B57</f>
        <v>6.2</v>
      </c>
      <c r="C61" s="454">
        <f>'PLANILHA ORÇAMENTÁRIA'!C57</f>
        <v>98561</v>
      </c>
      <c r="D61" s="425" t="str">
        <f>'PLANILHA ORÇAMENTÁRIA'!D57</f>
        <v>IMPERMEABILIZAÇÃO DE PAREDES COM ARGAMASSA DE CIMENTO E AREIA, COM ADITIVO IMPERMEABILIZANTE, E = 2CM. AF_06/2018</v>
      </c>
      <c r="E61" s="452" t="str">
        <f>'PLANILHA ORÇAMENTÁRIA'!E57</f>
        <v>M²</v>
      </c>
      <c r="F61" s="452">
        <f>'PLANILHA ORÇAMENTÁRIA'!F57</f>
        <v>166.1</v>
      </c>
      <c r="G61" s="520" t="s">
        <v>262</v>
      </c>
      <c r="H61" s="520"/>
      <c r="I61" s="520"/>
      <c r="J61" s="366"/>
      <c r="K61" s="361">
        <v>3.55</v>
      </c>
      <c r="L61" s="361">
        <f t="shared" si="2"/>
        <v>2.911</v>
      </c>
      <c r="M61" s="361">
        <f t="shared" si="3"/>
        <v>-0.6389999999999999</v>
      </c>
    </row>
    <row r="62" spans="1:23" s="361" customFormat="1" ht="408.6" customHeight="1" x14ac:dyDescent="0.2">
      <c r="A62" s="536"/>
      <c r="B62" s="536"/>
      <c r="C62" s="536"/>
      <c r="D62" s="536"/>
      <c r="E62" s="536"/>
      <c r="F62" s="536"/>
      <c r="G62" s="536"/>
      <c r="H62" s="536"/>
      <c r="I62" s="536"/>
      <c r="J62" s="366"/>
    </row>
    <row r="63" spans="1:23" s="361" customFormat="1" ht="17.399999999999999" x14ac:dyDescent="0.2">
      <c r="A63" s="455"/>
      <c r="B63" s="455"/>
      <c r="C63" s="455"/>
      <c r="D63" s="455"/>
      <c r="E63" s="455"/>
      <c r="F63" s="455"/>
      <c r="G63" s="455"/>
      <c r="H63" s="455"/>
      <c r="I63" s="455"/>
      <c r="J63" s="366"/>
    </row>
    <row r="64" spans="1:23" s="361" customFormat="1" ht="17.399999999999999" x14ac:dyDescent="0.2">
      <c r="A64" s="455"/>
      <c r="B64" s="455"/>
      <c r="C64" s="455"/>
      <c r="D64" s="455"/>
      <c r="E64" s="455"/>
      <c r="F64" s="455"/>
      <c r="G64" s="455"/>
      <c r="H64" s="455"/>
      <c r="I64" s="455"/>
      <c r="J64" s="366"/>
    </row>
    <row r="65" spans="1:23" s="361" customFormat="1" ht="17.399999999999999" x14ac:dyDescent="0.2">
      <c r="A65" s="455"/>
      <c r="B65" s="455"/>
      <c r="C65" s="455"/>
      <c r="D65" s="455"/>
      <c r="E65" s="455"/>
      <c r="F65" s="455"/>
      <c r="G65" s="455"/>
      <c r="H65" s="455"/>
      <c r="I65" s="455"/>
      <c r="J65" s="366"/>
    </row>
    <row r="66" spans="1:23" s="361" customFormat="1" ht="17.399999999999999" x14ac:dyDescent="0.2">
      <c r="A66" s="455"/>
      <c r="B66" s="455"/>
      <c r="C66" s="455"/>
      <c r="D66" s="455"/>
      <c r="E66" s="455"/>
      <c r="F66" s="455"/>
      <c r="G66" s="455"/>
      <c r="H66" s="455"/>
      <c r="I66" s="455"/>
      <c r="J66" s="366"/>
    </row>
    <row r="67" spans="1:23" s="361" customFormat="1" ht="17.399999999999999" x14ac:dyDescent="0.2">
      <c r="A67" s="455"/>
      <c r="B67" s="455"/>
      <c r="C67" s="455"/>
      <c r="D67" s="455"/>
      <c r="E67" s="455"/>
      <c r="F67" s="455"/>
      <c r="G67" s="455"/>
      <c r="H67" s="455"/>
      <c r="I67" s="455"/>
      <c r="J67" s="366"/>
    </row>
    <row r="68" spans="1:23" s="361" customFormat="1" ht="17.399999999999999" x14ac:dyDescent="0.2">
      <c r="A68" s="455"/>
      <c r="B68" s="455"/>
      <c r="C68" s="455"/>
      <c r="D68" s="455"/>
      <c r="E68" s="455"/>
      <c r="F68" s="455"/>
      <c r="G68" s="455"/>
      <c r="H68" s="455"/>
      <c r="I68" s="455"/>
      <c r="J68" s="366"/>
    </row>
    <row r="69" spans="1:23" s="361" customFormat="1" ht="17.399999999999999" x14ac:dyDescent="0.2">
      <c r="A69" s="455"/>
      <c r="B69" s="455"/>
      <c r="C69" s="455"/>
      <c r="D69" s="455"/>
      <c r="E69" s="455"/>
      <c r="F69" s="455"/>
      <c r="G69" s="455"/>
      <c r="H69" s="455"/>
      <c r="I69" s="455"/>
      <c r="J69" s="366"/>
    </row>
    <row r="70" spans="1:23" s="361" customFormat="1" ht="17.399999999999999" x14ac:dyDescent="0.2">
      <c r="A70" s="464"/>
      <c r="B70" s="464"/>
      <c r="C70" s="464"/>
      <c r="D70" s="464"/>
      <c r="E70" s="464"/>
      <c r="F70" s="464"/>
      <c r="G70" s="464"/>
      <c r="H70" s="464"/>
      <c r="I70" s="464"/>
      <c r="J70" s="366"/>
    </row>
    <row r="71" spans="1:23" s="361" customFormat="1" ht="17.399999999999999" x14ac:dyDescent="0.2">
      <c r="A71" s="455"/>
      <c r="B71" s="455"/>
      <c r="C71" s="455"/>
      <c r="D71" s="455"/>
      <c r="E71" s="455"/>
      <c r="F71" s="455"/>
      <c r="G71" s="455"/>
      <c r="H71" s="455"/>
      <c r="I71" s="455"/>
      <c r="J71" s="366"/>
    </row>
    <row r="72" spans="1:23" s="361" customFormat="1" ht="17.399999999999999" x14ac:dyDescent="0.2">
      <c r="A72" s="455"/>
      <c r="B72" s="455"/>
      <c r="C72" s="455"/>
      <c r="D72" s="455"/>
      <c r="E72" s="455"/>
      <c r="F72" s="455"/>
      <c r="G72" s="455"/>
      <c r="H72" s="455"/>
      <c r="I72" s="455"/>
      <c r="J72" s="366"/>
    </row>
    <row r="73" spans="1:23" s="361" customFormat="1" ht="17.399999999999999" x14ac:dyDescent="0.2">
      <c r="A73" s="455"/>
      <c r="B73" s="455"/>
      <c r="C73" s="455"/>
      <c r="D73" s="455"/>
      <c r="E73" s="455"/>
      <c r="F73" s="455"/>
      <c r="G73" s="455"/>
      <c r="H73" s="455"/>
      <c r="I73" s="455"/>
      <c r="J73" s="366"/>
    </row>
    <row r="74" spans="1:23" s="33" customFormat="1" ht="27.75" customHeight="1" x14ac:dyDescent="0.2">
      <c r="A74" s="42"/>
      <c r="B74" s="427" t="str">
        <f>'PLANILHA ORÇAMENTÁRIA'!B59</f>
        <v>7.0</v>
      </c>
      <c r="C74" s="427"/>
      <c r="D74" s="427" t="str">
        <f>'PLANILHA ORÇAMENTÁRIA'!D59</f>
        <v>PAREDES</v>
      </c>
      <c r="E74" s="427"/>
      <c r="F74" s="427"/>
      <c r="G74" s="521"/>
      <c r="H74" s="521"/>
      <c r="I74" s="521"/>
      <c r="J74" s="128"/>
      <c r="K74" s="259"/>
      <c r="L74" s="256"/>
      <c r="M74" s="264"/>
      <c r="N74" s="128"/>
      <c r="O74" s="128"/>
      <c r="P74" s="128"/>
      <c r="Q74" s="128"/>
      <c r="R74" s="128"/>
      <c r="S74" s="271"/>
      <c r="T74" s="128"/>
      <c r="U74" s="128"/>
      <c r="V74" s="128"/>
      <c r="W74" s="128"/>
    </row>
    <row r="75" spans="1:23" s="58" customFormat="1" ht="234.6" customHeight="1" x14ac:dyDescent="0.2">
      <c r="A75" s="43"/>
      <c r="B75" s="525" t="str">
        <f>'PLANILHA ORÇAMENTÁRIA'!B60</f>
        <v>7.1</v>
      </c>
      <c r="C75" s="526">
        <f>'PLANILHA ORÇAMENTÁRIA'!C60</f>
        <v>87503</v>
      </c>
      <c r="D75" s="527" t="str">
        <f>'PLANILHA ORÇAMENTÁRIA'!D60</f>
        <v>ALVENARIA DE VEDAÇÃO DE BLOCOS CERÂMICOS FURADOS NA HORIZONTAL DE 9X19X19CM (ESPESSURA 9CM) DE PAREDES COM ÁREA LÍQUIDA MAIOR OU IGUAL A 6M² SEM VÃOS E ARGAMASSA DE ASSENTAMENTO COM PREPARO EM BETONEIRA. AF_06/2014</v>
      </c>
      <c r="E75" s="523" t="str">
        <f>'PLANILHA ORÇAMENTÁRIA'!E60</f>
        <v>M²</v>
      </c>
      <c r="F75" s="523">
        <f>'PLANILHA ORÇAMENTÁRIA'!F60</f>
        <v>158.37</v>
      </c>
      <c r="G75" s="523" t="s">
        <v>358</v>
      </c>
      <c r="H75" s="523"/>
      <c r="I75" s="523"/>
      <c r="J75" s="276"/>
      <c r="K75" s="58">
        <v>3.55</v>
      </c>
      <c r="L75" s="58">
        <f>K75+M75</f>
        <v>2.911</v>
      </c>
      <c r="M75" s="58">
        <f>K75*-18%</f>
        <v>-0.6389999999999999</v>
      </c>
    </row>
    <row r="76" spans="1:23" s="361" customFormat="1" ht="259.95" customHeight="1" x14ac:dyDescent="0.2">
      <c r="A76" s="426"/>
      <c r="B76" s="525"/>
      <c r="C76" s="526"/>
      <c r="D76" s="527"/>
      <c r="E76" s="523"/>
      <c r="F76" s="523"/>
      <c r="G76" s="523"/>
      <c r="H76" s="523"/>
      <c r="I76" s="523"/>
      <c r="J76" s="366"/>
    </row>
    <row r="77" spans="1:23" s="361" customFormat="1" ht="350.4" customHeight="1" x14ac:dyDescent="0.2">
      <c r="A77" s="426"/>
      <c r="B77" s="525"/>
      <c r="C77" s="526"/>
      <c r="D77" s="527"/>
      <c r="E77" s="523"/>
      <c r="F77" s="523"/>
      <c r="G77" s="523"/>
      <c r="H77" s="523"/>
      <c r="I77" s="523"/>
      <c r="J77" s="366"/>
    </row>
    <row r="78" spans="1:23" s="33" customFormat="1" ht="27.75" customHeight="1" x14ac:dyDescent="0.2">
      <c r="A78" s="42"/>
      <c r="B78" s="427" t="str">
        <f>'PLANILHA ORÇAMENTÁRIA'!B62</f>
        <v>8.0</v>
      </c>
      <c r="C78" s="427"/>
      <c r="D78" s="427" t="str">
        <f>'PLANILHA ORÇAMENTÁRIA'!D62</f>
        <v>REVESTIMENTO DE PAREDES</v>
      </c>
      <c r="E78" s="427"/>
      <c r="F78" s="427"/>
      <c r="G78" s="521"/>
      <c r="H78" s="521"/>
      <c r="I78" s="521"/>
      <c r="J78" s="128"/>
      <c r="K78" s="259"/>
      <c r="L78" s="256"/>
      <c r="M78" s="264"/>
      <c r="N78" s="128"/>
      <c r="O78" s="128"/>
      <c r="P78" s="128"/>
      <c r="Q78" s="128"/>
      <c r="R78" s="128"/>
      <c r="S78" s="271"/>
      <c r="T78" s="128"/>
      <c r="U78" s="128"/>
      <c r="V78" s="128"/>
      <c r="W78" s="128"/>
    </row>
    <row r="79" spans="1:23" s="58" customFormat="1" ht="292.2" customHeight="1" x14ac:dyDescent="0.2">
      <c r="A79" s="43"/>
      <c r="B79" s="525" t="str">
        <f>'PLANILHA ORÇAMENTÁRIA'!B63</f>
        <v>8.1</v>
      </c>
      <c r="C79" s="526">
        <f>'PLANILHA ORÇAMENTÁRIA'!C63</f>
        <v>87894</v>
      </c>
      <c r="D79" s="527" t="str">
        <f>'PLANILHA ORÇAMENTÁRIA'!D63</f>
        <v>CHAPISCO APLICADO EM ALVENARIA (SEM PRESENÇA DE VÃOS) E ESTRUTURAS DE CONCRETO DE FACHADA, COM COLHER DE PEDREIRO. ARGAMASSA TRAÇO 1:3 COM
PREPARO EM BETONEIRA 400L. AF_06/2014</v>
      </c>
      <c r="E79" s="523" t="str">
        <f>'PLANILHA ORÇAMENTÁRIA'!E63</f>
        <v>M²</v>
      </c>
      <c r="F79" s="523">
        <f>'PLANILHA ORÇAMENTÁRIA'!F63</f>
        <v>143.97</v>
      </c>
      <c r="G79" s="524" t="s">
        <v>359</v>
      </c>
      <c r="H79" s="524"/>
      <c r="I79" s="524"/>
      <c r="J79" s="276"/>
      <c r="K79" s="58">
        <v>3.55</v>
      </c>
      <c r="L79" s="58">
        <f>K79+M79</f>
        <v>2.911</v>
      </c>
      <c r="M79" s="58">
        <f>K79*-18%</f>
        <v>-0.6389999999999999</v>
      </c>
    </row>
    <row r="80" spans="1:23" s="361" customFormat="1" ht="269.39999999999998" customHeight="1" x14ac:dyDescent="0.2">
      <c r="A80" s="360"/>
      <c r="B80" s="525"/>
      <c r="C80" s="526"/>
      <c r="D80" s="527"/>
      <c r="E80" s="523"/>
      <c r="F80" s="523"/>
      <c r="G80" s="524"/>
      <c r="H80" s="524"/>
      <c r="I80" s="524"/>
      <c r="J80" s="366"/>
    </row>
    <row r="81" spans="1:23" s="361" customFormat="1" ht="257.39999999999998" customHeight="1" x14ac:dyDescent="0.2">
      <c r="A81" s="360"/>
      <c r="B81" s="525"/>
      <c r="C81" s="526"/>
      <c r="D81" s="527"/>
      <c r="E81" s="523"/>
      <c r="F81" s="523"/>
      <c r="G81" s="524"/>
      <c r="H81" s="524"/>
      <c r="I81" s="524"/>
      <c r="J81" s="366"/>
    </row>
    <row r="82" spans="1:23" s="361" customFormat="1" ht="257.39999999999998" customHeight="1" x14ac:dyDescent="0.2">
      <c r="A82" s="536"/>
      <c r="B82" s="536"/>
      <c r="C82" s="536"/>
      <c r="D82" s="536"/>
      <c r="E82" s="536"/>
      <c r="F82" s="536"/>
      <c r="G82" s="536"/>
      <c r="H82" s="536"/>
      <c r="I82" s="536"/>
      <c r="J82" s="366"/>
    </row>
    <row r="83" spans="1:23" s="58" customFormat="1" ht="252.6" customHeight="1" x14ac:dyDescent="0.2">
      <c r="A83" s="43"/>
      <c r="B83" s="525" t="str">
        <f>'PLANILHA ORÇAMENTÁRIA'!B64</f>
        <v>8.2</v>
      </c>
      <c r="C83" s="526">
        <f>'PLANILHA ORÇAMENTÁRIA'!C64</f>
        <v>87547</v>
      </c>
      <c r="D83" s="527" t="str">
        <f>'PLANILHA ORÇAMENTÁRIA'!D64</f>
        <v>MASSA ÚNICA, PARA RECEBIMENTO DE PINTURA, EM ARGAMASSA TRAÇO 1:2:8, PREPARO MECÂNICO COM BETONEIRA 400L, APLICADA MANUALMENTE EM FACES INTERNAS DE PAREDES, ESPESSURA DE 10MM, COM EXECUÇÃO DE TALISCAS. AF_06/2014</v>
      </c>
      <c r="E83" s="523" t="str">
        <f>'PLANILHA ORÇAMENTÁRIA'!E64</f>
        <v>M²</v>
      </c>
      <c r="F83" s="523">
        <f>'PLANILHA ORÇAMENTÁRIA'!F64</f>
        <v>143.97</v>
      </c>
      <c r="G83" s="524" t="s">
        <v>286</v>
      </c>
      <c r="H83" s="524"/>
      <c r="I83" s="524"/>
      <c r="J83" s="276"/>
      <c r="K83" s="58">
        <v>3.55</v>
      </c>
      <c r="L83" s="58">
        <f>K83+M83</f>
        <v>2.911</v>
      </c>
      <c r="M83" s="58">
        <f>K83*-18%</f>
        <v>-0.6389999999999999</v>
      </c>
    </row>
    <row r="84" spans="1:23" s="361" customFormat="1" ht="261.60000000000002" customHeight="1" x14ac:dyDescent="0.2">
      <c r="A84" s="360"/>
      <c r="B84" s="525"/>
      <c r="C84" s="526"/>
      <c r="D84" s="527"/>
      <c r="E84" s="523"/>
      <c r="F84" s="523"/>
      <c r="G84" s="524"/>
      <c r="H84" s="524"/>
      <c r="I84" s="524"/>
      <c r="J84" s="366"/>
    </row>
    <row r="85" spans="1:23" s="361" customFormat="1" ht="304.2" customHeight="1" x14ac:dyDescent="0.2">
      <c r="A85" s="360"/>
      <c r="B85" s="525"/>
      <c r="C85" s="526"/>
      <c r="D85" s="527"/>
      <c r="E85" s="523"/>
      <c r="F85" s="523"/>
      <c r="G85" s="524"/>
      <c r="H85" s="524"/>
      <c r="I85" s="524"/>
      <c r="J85" s="366"/>
    </row>
    <row r="86" spans="1:23" s="33" customFormat="1" ht="27.75" customHeight="1" x14ac:dyDescent="0.2">
      <c r="A86" s="42"/>
      <c r="B86" s="427" t="str">
        <f>'PLANILHA ORÇAMENTÁRIA'!B66</f>
        <v>9.0</v>
      </c>
      <c r="C86" s="427"/>
      <c r="D86" s="427" t="str">
        <f>'PLANILHA ORÇAMENTÁRIA'!D66</f>
        <v xml:space="preserve">PAVIMENTAÇÃO </v>
      </c>
      <c r="E86" s="427"/>
      <c r="F86" s="427"/>
      <c r="G86" s="521"/>
      <c r="H86" s="521"/>
      <c r="I86" s="521"/>
      <c r="J86" s="128"/>
      <c r="K86" s="259"/>
      <c r="L86" s="256"/>
      <c r="M86" s="264"/>
      <c r="N86" s="128"/>
      <c r="O86" s="128"/>
      <c r="P86" s="128"/>
      <c r="Q86" s="128"/>
      <c r="R86" s="128"/>
      <c r="S86" s="271"/>
      <c r="T86" s="128"/>
      <c r="U86" s="128"/>
      <c r="V86" s="128"/>
      <c r="W86" s="128"/>
    </row>
    <row r="87" spans="1:23" s="365" customFormat="1" ht="39.9" customHeight="1" x14ac:dyDescent="0.2">
      <c r="A87" s="362"/>
      <c r="B87" s="428"/>
      <c r="C87" s="428"/>
      <c r="D87" s="429" t="str">
        <f>'PLANILHA ORÇAMENTÁRIA'!D67</f>
        <v>PISTA DE SKATE</v>
      </c>
      <c r="E87" s="428"/>
      <c r="F87" s="428"/>
      <c r="G87" s="535"/>
      <c r="H87" s="535"/>
      <c r="I87" s="535"/>
      <c r="J87" s="364"/>
    </row>
    <row r="88" spans="1:23" s="58" customFormat="1" ht="61.5" customHeight="1" x14ac:dyDescent="0.2">
      <c r="A88" s="43"/>
      <c r="B88" s="424" t="str">
        <f>'PLANILHA ORÇAMENTÁRIA'!B68</f>
        <v>9.1</v>
      </c>
      <c r="C88" s="357">
        <f>'PLANILHA ORÇAMENTÁRIA'!C68</f>
        <v>95240</v>
      </c>
      <c r="D88" s="425" t="str">
        <f>'PLANILHA ORÇAMENTÁRIA'!D68</f>
        <v>LASTRO DE CONCRETO MAGRO, APLICADO EM PISOS OU RADIERS, ESPESSURA DE 3 CM. AF_07/2016</v>
      </c>
      <c r="E88" s="359" t="str">
        <f>'PLANILHA ORÇAMENTÁRIA'!E68</f>
        <v>M²</v>
      </c>
      <c r="F88" s="359">
        <f>'PLANILHA ORÇAMENTÁRIA'!F68</f>
        <v>730.03</v>
      </c>
      <c r="G88" s="522" t="s">
        <v>288</v>
      </c>
      <c r="H88" s="522"/>
      <c r="I88" s="522"/>
      <c r="J88" s="276"/>
      <c r="K88" s="58">
        <v>3.55</v>
      </c>
      <c r="L88" s="58">
        <f>K88+M88</f>
        <v>2.911</v>
      </c>
      <c r="M88" s="58">
        <f>K88*-18%</f>
        <v>-0.6389999999999999</v>
      </c>
    </row>
    <row r="89" spans="1:23" s="361" customFormat="1" ht="225" customHeight="1" x14ac:dyDescent="0.2">
      <c r="A89" s="360"/>
      <c r="B89" s="525" t="str">
        <f>'PLANILHA ORÇAMENTÁRIA'!B69</f>
        <v>9.2</v>
      </c>
      <c r="C89" s="526">
        <f>'PLANILHA ORÇAMENTÁRIA'!C69</f>
        <v>94998</v>
      </c>
      <c r="D89" s="527" t="str">
        <f>'PLANILHA ORÇAMENTÁRIA'!D69</f>
        <v>EXECUÇÃO DE PASSEIO (CALÇADA) OU PISO DE CONCRETO COM CONCRETO MOLDADO IN LOCO, FEITO EM OBRA, ACABAMENTO CONVENCIONAL, ESPESSURA 12 CM, ARMADO. AF_07/2016</v>
      </c>
      <c r="E89" s="523" t="str">
        <f>'PLANILHA ORÇAMENTÁRIA'!E69</f>
        <v>M²</v>
      </c>
      <c r="F89" s="523">
        <f>'PLANILHA ORÇAMENTÁRIA'!F69</f>
        <v>730.03</v>
      </c>
      <c r="G89" s="523" t="s">
        <v>287</v>
      </c>
      <c r="H89" s="523"/>
      <c r="I89" s="523"/>
      <c r="J89" s="366"/>
      <c r="K89" s="361">
        <v>3.55</v>
      </c>
      <c r="L89" s="361">
        <f>K89+M89</f>
        <v>2.911</v>
      </c>
      <c r="M89" s="361">
        <f>K89*-18%</f>
        <v>-0.6389999999999999</v>
      </c>
    </row>
    <row r="90" spans="1:23" s="361" customFormat="1" ht="228.6" customHeight="1" x14ac:dyDescent="0.2">
      <c r="A90" s="360"/>
      <c r="B90" s="525"/>
      <c r="C90" s="526"/>
      <c r="D90" s="527"/>
      <c r="E90" s="523"/>
      <c r="F90" s="523"/>
      <c r="G90" s="523"/>
      <c r="H90" s="523"/>
      <c r="I90" s="523"/>
      <c r="J90" s="366"/>
    </row>
    <row r="91" spans="1:23" s="361" customFormat="1" ht="258" customHeight="1" x14ac:dyDescent="0.2">
      <c r="A91" s="360"/>
      <c r="B91" s="525"/>
      <c r="C91" s="526"/>
      <c r="D91" s="527"/>
      <c r="E91" s="523"/>
      <c r="F91" s="523"/>
      <c r="G91" s="523"/>
      <c r="H91" s="523"/>
      <c r="I91" s="523"/>
      <c r="J91" s="366"/>
    </row>
    <row r="92" spans="1:23" s="361" customFormat="1" ht="137.25" customHeight="1" x14ac:dyDescent="0.2">
      <c r="A92" s="360"/>
      <c r="B92" s="453" t="str">
        <f>'PLANILHA ORÇAMENTÁRIA'!B70</f>
        <v>9.3</v>
      </c>
      <c r="C92" s="454">
        <f>'PLANILHA ORÇAMENTÁRIA'!C70</f>
        <v>95276</v>
      </c>
      <c r="D92" s="425" t="str">
        <f>'PLANILHA ORÇAMENTÁRIA'!D70</f>
        <v>POLIDORA DE PISO (POLITRIZ), PESO DE 100KG, DIÂMETRO 450 MM, MOTOR ELÉTRICO, POTÊNCIA 4 HP - CHP DIURNO. AF_09/2016</v>
      </c>
      <c r="E92" s="452" t="str">
        <f>'PLANILHA ORÇAMENTÁRIA'!E70</f>
        <v>H</v>
      </c>
      <c r="F92" s="452">
        <f>'PLANILHA ORÇAMENTÁRIA'!F70</f>
        <v>1089.05</v>
      </c>
      <c r="G92" s="522" t="s">
        <v>257</v>
      </c>
      <c r="H92" s="522"/>
      <c r="I92" s="522"/>
      <c r="J92" s="366"/>
      <c r="K92" s="361">
        <v>3.55</v>
      </c>
      <c r="L92" s="361">
        <f>K92+M92</f>
        <v>2.911</v>
      </c>
      <c r="M92" s="361">
        <f>K92*-18%</f>
        <v>-0.6389999999999999</v>
      </c>
    </row>
    <row r="93" spans="1:23" s="361" customFormat="1" ht="137.25" customHeight="1" x14ac:dyDescent="0.2">
      <c r="A93" s="360"/>
      <c r="B93" s="456"/>
      <c r="C93" s="457"/>
      <c r="D93" s="470"/>
      <c r="E93" s="458"/>
      <c r="F93" s="458"/>
      <c r="G93" s="471"/>
      <c r="H93" s="471"/>
      <c r="I93" s="471"/>
      <c r="J93" s="366"/>
    </row>
    <row r="94" spans="1:23" s="361" customFormat="1" ht="137.25" customHeight="1" x14ac:dyDescent="0.2">
      <c r="A94" s="360"/>
      <c r="B94" s="456"/>
      <c r="C94" s="457"/>
      <c r="D94" s="470"/>
      <c r="E94" s="458"/>
      <c r="F94" s="458"/>
      <c r="G94" s="471"/>
      <c r="H94" s="471"/>
      <c r="I94" s="471"/>
      <c r="J94" s="366"/>
    </row>
    <row r="95" spans="1:23" s="361" customFormat="1" ht="17.399999999999999" x14ac:dyDescent="0.2">
      <c r="A95" s="536"/>
      <c r="B95" s="536"/>
      <c r="C95" s="536"/>
      <c r="D95" s="536"/>
      <c r="E95" s="536"/>
      <c r="F95" s="536"/>
      <c r="G95" s="536"/>
      <c r="H95" s="536"/>
      <c r="I95" s="536"/>
      <c r="J95" s="366"/>
    </row>
    <row r="96" spans="1:23" s="33" customFormat="1" ht="54" customHeight="1" x14ac:dyDescent="0.2">
      <c r="A96" s="42"/>
      <c r="B96" s="427" t="str">
        <f>'PLANILHA ORÇAMENTÁRIA'!B72</f>
        <v>10.0</v>
      </c>
      <c r="C96" s="427"/>
      <c r="D96" s="427" t="str">
        <f>'PLANILHA ORÇAMENTÁRIA'!D72</f>
        <v xml:space="preserve">PINTURA </v>
      </c>
      <c r="E96" s="427"/>
      <c r="F96" s="427"/>
      <c r="G96" s="521"/>
      <c r="H96" s="521"/>
      <c r="I96" s="521"/>
      <c r="J96" s="128"/>
      <c r="K96" s="259"/>
      <c r="L96" s="256"/>
      <c r="M96" s="264"/>
      <c r="N96" s="128"/>
      <c r="O96" s="128"/>
      <c r="P96" s="128"/>
      <c r="Q96" s="128"/>
      <c r="R96" s="128"/>
      <c r="S96" s="271"/>
      <c r="T96" s="128"/>
      <c r="U96" s="128"/>
      <c r="V96" s="128"/>
      <c r="W96" s="128"/>
    </row>
    <row r="97" spans="1:23" s="365" customFormat="1" ht="39.9" customHeight="1" x14ac:dyDescent="0.2">
      <c r="A97" s="362"/>
      <c r="B97" s="428"/>
      <c r="C97" s="428"/>
      <c r="D97" s="429" t="str">
        <f>'PLANILHA ORÇAMENTÁRIA'!D73</f>
        <v>PINTURA EXTERNA</v>
      </c>
      <c r="E97" s="428"/>
      <c r="F97" s="428"/>
      <c r="G97" s="535"/>
      <c r="H97" s="535"/>
      <c r="I97" s="535"/>
      <c r="J97" s="364"/>
    </row>
    <row r="98" spans="1:23" s="361" customFormat="1" ht="409.2" customHeight="1" x14ac:dyDescent="0.2">
      <c r="A98" s="360"/>
      <c r="B98" s="525" t="str">
        <f>'PLANILHA ORÇAMENTÁRIA'!B74</f>
        <v>10.1</v>
      </c>
      <c r="C98" s="526">
        <f>'PLANILHA ORÇAMENTÁRIA'!C74</f>
        <v>88415</v>
      </c>
      <c r="D98" s="527" t="str">
        <f>'PLANILHA ORÇAMENTÁRIA'!D74</f>
        <v>APLICAÇÃO MANUAL DE FUNDO SELADOR ACRÍLICO EM PAREDES EXTERNAS DE CASAS. AF_06/2014</v>
      </c>
      <c r="E98" s="523" t="str">
        <f>'PLANILHA ORÇAMENTÁRIA'!E74</f>
        <v>M²</v>
      </c>
      <c r="F98" s="523">
        <f>'PLANILHA ORÇAMENTÁRIA'!F74</f>
        <v>157.9</v>
      </c>
      <c r="G98" s="524" t="s">
        <v>289</v>
      </c>
      <c r="H98" s="524"/>
      <c r="I98" s="524"/>
      <c r="J98" s="366"/>
      <c r="K98" s="361">
        <v>3.55</v>
      </c>
      <c r="L98" s="361">
        <f>K98+M98</f>
        <v>2.911</v>
      </c>
      <c r="M98" s="361">
        <f>K98*-18%</f>
        <v>-0.6389999999999999</v>
      </c>
    </row>
    <row r="99" spans="1:23" s="361" customFormat="1" ht="409.2" customHeight="1" x14ac:dyDescent="0.2">
      <c r="A99" s="360"/>
      <c r="B99" s="525"/>
      <c r="C99" s="526"/>
      <c r="D99" s="527"/>
      <c r="E99" s="523"/>
      <c r="F99" s="523"/>
      <c r="G99" s="524"/>
      <c r="H99" s="524"/>
      <c r="I99" s="524"/>
      <c r="J99" s="366"/>
    </row>
    <row r="100" spans="1:23" s="361" customFormat="1" ht="250.95" customHeight="1" x14ac:dyDescent="0.2">
      <c r="A100" s="360"/>
      <c r="B100" s="525"/>
      <c r="C100" s="526"/>
      <c r="D100" s="527"/>
      <c r="E100" s="523"/>
      <c r="F100" s="523"/>
      <c r="G100" s="524"/>
      <c r="H100" s="524"/>
      <c r="I100" s="524"/>
      <c r="J100" s="366"/>
    </row>
    <row r="101" spans="1:23" s="361" customFormat="1" ht="250.95" customHeight="1" x14ac:dyDescent="0.2">
      <c r="A101" s="360"/>
      <c r="B101" s="456"/>
      <c r="C101" s="457"/>
      <c r="D101" s="459"/>
      <c r="E101" s="458"/>
      <c r="F101" s="458"/>
      <c r="G101" s="460"/>
      <c r="H101" s="460"/>
      <c r="I101" s="460"/>
      <c r="J101" s="366"/>
    </row>
    <row r="102" spans="1:23" s="361" customFormat="1" ht="390.6" customHeight="1" x14ac:dyDescent="0.2">
      <c r="A102" s="536"/>
      <c r="B102" s="536"/>
      <c r="C102" s="536"/>
      <c r="D102" s="536"/>
      <c r="E102" s="536"/>
      <c r="F102" s="536"/>
      <c r="G102" s="536"/>
      <c r="H102" s="536"/>
      <c r="I102" s="536"/>
      <c r="J102" s="366"/>
    </row>
    <row r="103" spans="1:23" s="361" customFormat="1" ht="316.95" customHeight="1" x14ac:dyDescent="0.2">
      <c r="A103" s="360"/>
      <c r="B103" s="525" t="str">
        <f>'PLANILHA ORÇAMENTÁRIA'!B75</f>
        <v>10.2</v>
      </c>
      <c r="C103" s="526">
        <f>'PLANILHA ORÇAMENTÁRIA'!C75</f>
        <v>88489</v>
      </c>
      <c r="D103" s="527" t="str">
        <f>'PLANILHA ORÇAMENTÁRIA'!D75</f>
        <v>APLICAÇÃO MANUAL DE PINTURA COM TINTA LÁTEX ACRÍLICA EM PAREDES, DUAS DEMÃOS. AF_06/2014</v>
      </c>
      <c r="E103" s="523" t="str">
        <f>'PLANILHA ORÇAMENTÁRIA'!E75</f>
        <v>M²</v>
      </c>
      <c r="F103" s="523">
        <f>'PLANILHA ORÇAMENTÁRIA'!F75</f>
        <v>157.9</v>
      </c>
      <c r="G103" s="524" t="s">
        <v>290</v>
      </c>
      <c r="H103" s="524"/>
      <c r="I103" s="524"/>
      <c r="J103" s="366"/>
      <c r="K103" s="361">
        <v>3.55</v>
      </c>
      <c r="L103" s="361">
        <f>K103+M103</f>
        <v>2.911</v>
      </c>
      <c r="M103" s="361">
        <f>K103*-18%</f>
        <v>-0.6389999999999999</v>
      </c>
    </row>
    <row r="104" spans="1:23" s="361" customFormat="1" ht="408.6" customHeight="1" x14ac:dyDescent="0.2">
      <c r="A104" s="360"/>
      <c r="B104" s="525"/>
      <c r="C104" s="526"/>
      <c r="D104" s="527"/>
      <c r="E104" s="523"/>
      <c r="F104" s="523"/>
      <c r="G104" s="524"/>
      <c r="H104" s="524"/>
      <c r="I104" s="524"/>
      <c r="J104" s="366"/>
    </row>
    <row r="105" spans="1:23" s="361" customFormat="1" ht="351.6" customHeight="1" x14ac:dyDescent="0.2">
      <c r="A105" s="360"/>
      <c r="B105" s="525"/>
      <c r="C105" s="526"/>
      <c r="D105" s="527"/>
      <c r="E105" s="523"/>
      <c r="F105" s="523"/>
      <c r="G105" s="524"/>
      <c r="H105" s="524"/>
      <c r="I105" s="524"/>
      <c r="J105" s="366"/>
    </row>
    <row r="106" spans="1:23" s="365" customFormat="1" ht="39.9" customHeight="1" x14ac:dyDescent="0.2">
      <c r="A106" s="362"/>
      <c r="B106" s="428"/>
      <c r="C106" s="428"/>
      <c r="D106" s="429" t="str">
        <f>'PLANILHA ORÇAMENTÁRIA'!D76</f>
        <v>PINTURA DO GUARDA CORPO E CORRIMÃO</v>
      </c>
      <c r="E106" s="428"/>
      <c r="F106" s="428"/>
      <c r="G106" s="535"/>
      <c r="H106" s="535"/>
      <c r="I106" s="535"/>
      <c r="J106" s="364"/>
    </row>
    <row r="107" spans="1:23" s="361" customFormat="1" ht="204.6" customHeight="1" x14ac:dyDescent="0.2">
      <c r="A107" s="360"/>
      <c r="B107" s="424" t="str">
        <f>'PLANILHA ORÇAMENTÁRIA'!B77</f>
        <v>10.3</v>
      </c>
      <c r="C107" s="357">
        <f>'PLANILHA ORÇAMENTÁRIA'!C77</f>
        <v>100717</v>
      </c>
      <c r="D107" s="425" t="str">
        <f>'PLANILHA ORÇAMENTÁRIA'!D77</f>
        <v>LIXAMENTO MANUAL EM SUPERFÍCIES METÁLICAS EM OBRA. AF_01/2020</v>
      </c>
      <c r="E107" s="359" t="str">
        <f>'PLANILHA ORÇAMENTÁRIA'!E77</f>
        <v>M²</v>
      </c>
      <c r="F107" s="359">
        <f>'PLANILHA ORÇAMENTÁRIA'!F77</f>
        <v>43.34</v>
      </c>
      <c r="G107" s="520" t="s">
        <v>291</v>
      </c>
      <c r="H107" s="520"/>
      <c r="I107" s="520"/>
      <c r="J107" s="366"/>
      <c r="K107" s="361">
        <v>3.55</v>
      </c>
      <c r="L107" s="361">
        <f>K107+M107</f>
        <v>2.911</v>
      </c>
      <c r="M107" s="361">
        <f>K107*-18%</f>
        <v>-0.6389999999999999</v>
      </c>
    </row>
    <row r="108" spans="1:23" s="58" customFormat="1" ht="202.95" customHeight="1" x14ac:dyDescent="0.2">
      <c r="A108" s="43"/>
      <c r="B108" s="424" t="str">
        <f>'PLANILHA ORÇAMENTÁRIA'!B78</f>
        <v>10.4</v>
      </c>
      <c r="C108" s="357">
        <f>'PLANILHA ORÇAMENTÁRIA'!C78</f>
        <v>100722</v>
      </c>
      <c r="D108" s="425" t="str">
        <f>'PLANILHA ORÇAMENTÁRIA'!D78</f>
        <v>PINTURA COM TINTA ALQUÍDICA DE FUNDO (TIPO ZARCÃO) APLICADA A ROLO OU PINCEL SOBRE SUPERFÍCIES METÁLICAS (EXCETO PERFIL) EXECUTADO EM OBRA (POR DEMÃO). AF_01/2020</v>
      </c>
      <c r="E108" s="359" t="str">
        <f>'PLANILHA ORÇAMENTÁRIA'!E78</f>
        <v>M²</v>
      </c>
      <c r="F108" s="359">
        <f>'PLANILHA ORÇAMENTÁRIA'!F78</f>
        <v>43.34</v>
      </c>
      <c r="G108" s="520" t="s">
        <v>291</v>
      </c>
      <c r="H108" s="520"/>
      <c r="I108" s="520"/>
      <c r="J108" s="276"/>
      <c r="K108" s="58">
        <v>3.55</v>
      </c>
      <c r="L108" s="58">
        <f>K108+M108</f>
        <v>2.911</v>
      </c>
      <c r="M108" s="58">
        <f>K108*-18%</f>
        <v>-0.6389999999999999</v>
      </c>
    </row>
    <row r="109" spans="1:23" s="361" customFormat="1" ht="196.2" customHeight="1" x14ac:dyDescent="0.2">
      <c r="A109" s="360"/>
      <c r="B109" s="424" t="str">
        <f>'PLANILHA ORÇAMENTÁRIA'!B79</f>
        <v>10.5</v>
      </c>
      <c r="C109" s="357">
        <f>'PLANILHA ORÇAMENTÁRIA'!C79</f>
        <v>100742</v>
      </c>
      <c r="D109" s="425" t="str">
        <f>'PLANILHA ORÇAMENTÁRIA'!D79</f>
        <v>PINTURA COM TINTA ALQUÍDICA DE ACABAMENTO (ESMALTE SINTÉTICO ACETINADO ) APLICADA A ROLO OU PINCEL SOBRE SUPERFÍCIES METÁLICAS (EXCETO PERFIL) EXECUTADO EM OBRA (POR DEMÃO). AF_01/2020</v>
      </c>
      <c r="E109" s="359" t="str">
        <f>'PLANILHA ORÇAMENTÁRIA'!E79</f>
        <v>M²</v>
      </c>
      <c r="F109" s="359">
        <f>'PLANILHA ORÇAMENTÁRIA'!F79</f>
        <v>43.34</v>
      </c>
      <c r="G109" s="520" t="s">
        <v>291</v>
      </c>
      <c r="H109" s="520"/>
      <c r="I109" s="520"/>
      <c r="J109" s="366"/>
    </row>
    <row r="110" spans="1:23" s="33" customFormat="1" ht="44.25" customHeight="1" x14ac:dyDescent="0.2">
      <c r="A110" s="42"/>
      <c r="B110" s="427" t="str">
        <f>'PLANILHA ORÇAMENTÁRIA'!B81</f>
        <v>11.0</v>
      </c>
      <c r="C110" s="427"/>
      <c r="D110" s="427" t="str">
        <f>'PLANILHA ORÇAMENTÁRIA'!D81</f>
        <v>EQUIPAMENTOS</v>
      </c>
      <c r="E110" s="427"/>
      <c r="F110" s="427"/>
      <c r="G110" s="521"/>
      <c r="H110" s="521"/>
      <c r="I110" s="521"/>
      <c r="J110" s="128"/>
      <c r="K110" s="259"/>
      <c r="L110" s="256"/>
      <c r="M110" s="264"/>
      <c r="N110" s="128"/>
      <c r="O110" s="128"/>
      <c r="P110" s="128"/>
      <c r="Q110" s="128"/>
      <c r="R110" s="128"/>
      <c r="S110" s="271"/>
      <c r="T110" s="128"/>
      <c r="U110" s="128"/>
      <c r="V110" s="128"/>
      <c r="W110" s="128"/>
    </row>
    <row r="111" spans="1:23" s="58" customFormat="1" ht="163.19999999999999" customHeight="1" x14ac:dyDescent="0.2">
      <c r="A111" s="43"/>
      <c r="B111" s="453" t="str">
        <f>'PLANILHA ORÇAMENTÁRIA'!B82</f>
        <v>11.1</v>
      </c>
      <c r="C111" s="454">
        <f>'PLANILHA ORÇAMENTÁRIA'!C82</f>
        <v>99837</v>
      </c>
      <c r="D111" s="425" t="str">
        <f>'PLANILHA ORÇAMENTÁRIA'!D82</f>
        <v>GUARDA-CORPO DE AÇO GALVANIZADO DE 1,10M, MONTANTES TUBULARES DE 1.1/4" ESPAÇADOS DE 1,20M, TRAVESSA SUPERIOR DE 1.1/2", GRADIL FORMADO POR
TUBOS HORIZONTAIS DE 1" E VERTICAIS DE 3/4", FIXADO COM CHUMBADOR MECÂ
NICO. AF_04/2019_P</v>
      </c>
      <c r="E111" s="452" t="str">
        <f>'PLANILHA ORÇAMENTÁRIA'!E82</f>
        <v>M</v>
      </c>
      <c r="F111" s="452">
        <f>'PLANILHA ORÇAMENTÁRIA'!F82</f>
        <v>36.1</v>
      </c>
      <c r="G111" s="520" t="s">
        <v>277</v>
      </c>
      <c r="H111" s="520"/>
      <c r="I111" s="520"/>
      <c r="J111" s="276"/>
      <c r="K111" s="58">
        <v>3.55</v>
      </c>
      <c r="L111" s="58">
        <f>K111+M111</f>
        <v>2.911</v>
      </c>
      <c r="M111" s="58">
        <f>K111*-18%</f>
        <v>-0.6389999999999999</v>
      </c>
    </row>
    <row r="112" spans="1:23" s="361" customFormat="1" ht="181.95" customHeight="1" x14ac:dyDescent="0.2">
      <c r="A112" s="360"/>
      <c r="B112" s="453" t="str">
        <f>'PLANILHA ORÇAMENTÁRIA'!B83</f>
        <v>11.2</v>
      </c>
      <c r="C112" s="454">
        <f>'PLANILHA ORÇAMENTÁRIA'!C83</f>
        <v>99855</v>
      </c>
      <c r="D112" s="425" t="str">
        <f>'PLANILHA ORÇAMENTÁRIA'!D83</f>
        <v>CORRIMÃO SIMPLES, DIÂMETRO EXTERNO = 1 1/2", EM AÇO GALVANIZADO. AF_04/2019_P</v>
      </c>
      <c r="E112" s="452" t="str">
        <f>'PLANILHA ORÇAMENTÁRIA'!E83</f>
        <v>M</v>
      </c>
      <c r="F112" s="452">
        <f>'PLANILHA ORÇAMENTÁRIA'!F83</f>
        <v>26.5</v>
      </c>
      <c r="G112" s="520" t="s">
        <v>164</v>
      </c>
      <c r="H112" s="520"/>
      <c r="I112" s="520"/>
      <c r="J112" s="366"/>
    </row>
    <row r="113" spans="1:16379" s="361" customFormat="1" ht="118.95" customHeight="1" x14ac:dyDescent="0.2">
      <c r="A113" s="360"/>
      <c r="B113" s="424" t="str">
        <f>'PLANILHA ORÇAMENTÁRIA'!B84</f>
        <v>11.3</v>
      </c>
      <c r="C113" s="357" t="str">
        <f>'PLANILHA ORÇAMENTÁRIA'!C84</f>
        <v>CPU 02</v>
      </c>
      <c r="D113" s="425" t="str">
        <f>'PLANILHA ORÇAMENTÁRIA'!D84</f>
        <v>TUBO DE AÇO GALVANIZADO 2.1/2" (DETALHE DE QUINA 01)</v>
      </c>
      <c r="E113" s="359" t="str">
        <f>'PLANILHA ORÇAMENTÁRIA'!E84</f>
        <v>M</v>
      </c>
      <c r="F113" s="359">
        <f>'PLANILHA ORÇAMENTÁRIA'!F84</f>
        <v>14.85</v>
      </c>
      <c r="G113" s="520" t="s">
        <v>246</v>
      </c>
      <c r="H113" s="520"/>
      <c r="I113" s="520"/>
      <c r="J113" s="366"/>
    </row>
    <row r="114" spans="1:16379" s="361" customFormat="1" ht="123.75" customHeight="1" x14ac:dyDescent="0.2">
      <c r="A114" s="360"/>
      <c r="B114" s="424" t="str">
        <f>'PLANILHA ORÇAMENTÁRIA'!B85</f>
        <v>11.4</v>
      </c>
      <c r="C114" s="357" t="str">
        <f>'PLANILHA ORÇAMENTÁRIA'!C85</f>
        <v>CPU 03</v>
      </c>
      <c r="D114" s="425" t="str">
        <f>'PLANILHA ORÇAMENTÁRIA'!D85</f>
        <v>CANTONEIRA DE ABAS DESIGUAIS (DETALHE DE+B34+B35)</v>
      </c>
      <c r="E114" s="359" t="str">
        <f>'PLANILHA ORÇAMENTÁRIA'!E85</f>
        <v>M</v>
      </c>
      <c r="F114" s="359">
        <f>'PLANILHA ORÇAMENTÁRIA'!F85</f>
        <v>16.86</v>
      </c>
      <c r="G114" s="522" t="s">
        <v>247</v>
      </c>
      <c r="H114" s="522"/>
      <c r="I114" s="522"/>
      <c r="J114" s="366"/>
    </row>
    <row r="115" spans="1:16379" s="361" customFormat="1" ht="158.25" customHeight="1" x14ac:dyDescent="0.2">
      <c r="A115" s="360"/>
      <c r="B115" s="424" t="str">
        <f>'PLANILHA ORÇAMENTÁRIA'!B86</f>
        <v>11.5</v>
      </c>
      <c r="C115" s="357" t="str">
        <f>'PLANILHA ORÇAMENTÁRIA'!C86</f>
        <v>CPU 04</v>
      </c>
      <c r="D115" s="425" t="str">
        <f>'PLANILHA ORÇAMENTÁRIA'!D86</f>
        <v>CANTONEIRA DE ABAS IGUAS (DETALHE DE QUINA 03)</v>
      </c>
      <c r="E115" s="359" t="str">
        <f>'PLANILHA ORÇAMENTÁRIA'!E86</f>
        <v>M</v>
      </c>
      <c r="F115" s="359">
        <f>'PLANILHA ORÇAMENTÁRIA'!F86</f>
        <v>43</v>
      </c>
      <c r="G115" s="522" t="s">
        <v>248</v>
      </c>
      <c r="H115" s="522"/>
      <c r="I115" s="522"/>
      <c r="J115" s="366"/>
    </row>
    <row r="116" spans="1:16379" s="33" customFormat="1" ht="27.75" customHeight="1" x14ac:dyDescent="0.2">
      <c r="A116" s="42"/>
      <c r="B116" s="427" t="str">
        <f>'PLANILHA ORÇAMENTÁRIA'!B88</f>
        <v>12.0</v>
      </c>
      <c r="C116" s="427"/>
      <c r="D116" s="427" t="str">
        <f>'PLANILHA ORÇAMENTÁRIA'!D88</f>
        <v xml:space="preserve">SERVIÇOS FINAIS </v>
      </c>
      <c r="E116" s="427"/>
      <c r="F116" s="427"/>
      <c r="G116" s="521"/>
      <c r="H116" s="521"/>
      <c r="I116" s="521"/>
      <c r="J116" s="128"/>
      <c r="K116" s="259"/>
      <c r="L116" s="256"/>
      <c r="M116" s="264"/>
      <c r="N116" s="128"/>
      <c r="O116" s="128"/>
      <c r="P116" s="128"/>
      <c r="Q116" s="128"/>
      <c r="R116" s="128"/>
      <c r="S116" s="271"/>
      <c r="T116" s="128"/>
      <c r="U116" s="128"/>
      <c r="V116" s="128"/>
      <c r="W116" s="128"/>
    </row>
    <row r="117" spans="1:16379" s="58" customFormat="1" ht="111.75" customHeight="1" x14ac:dyDescent="0.2">
      <c r="A117" s="43"/>
      <c r="B117" s="424" t="str">
        <f>'PLANILHA ORÇAMENTÁRIA'!B89</f>
        <v>12.1</v>
      </c>
      <c r="C117" s="357">
        <f>'PLANILHA ORÇAMENTÁRIA'!C89</f>
        <v>99814</v>
      </c>
      <c r="D117" s="425" t="str">
        <f>'PLANILHA ORÇAMENTÁRIA'!D89</f>
        <v>LIMPEZA DE SUPERFÍCIE COM JATO DE ALTA PRESSÃO. AF_04/2019</v>
      </c>
      <c r="E117" s="359" t="str">
        <f>'PLANILHA ORÇAMENTÁRIA'!E89</f>
        <v>M²</v>
      </c>
      <c r="F117" s="359">
        <f>'PLANILHA ORÇAMENTÁRIA'!F89</f>
        <v>520.74</v>
      </c>
      <c r="G117" s="522" t="s">
        <v>292</v>
      </c>
      <c r="H117" s="522"/>
      <c r="I117" s="522"/>
      <c r="J117" s="276"/>
      <c r="K117" s="58">
        <v>3.55</v>
      </c>
      <c r="L117" s="58">
        <f>K117+M117</f>
        <v>2.911</v>
      </c>
      <c r="M117" s="58">
        <f>K117*-18%</f>
        <v>-0.6389999999999999</v>
      </c>
    </row>
    <row r="118" spans="1:16379" ht="21" x14ac:dyDescent="0.2">
      <c r="B118" s="108"/>
      <c r="C118" s="108"/>
      <c r="D118" s="109"/>
      <c r="E118" s="37"/>
      <c r="F118" s="37"/>
      <c r="G118" s="416"/>
      <c r="H118" s="416"/>
      <c r="I118" s="416"/>
      <c r="K118" s="252"/>
      <c r="L118" s="256"/>
      <c r="M118" s="267"/>
    </row>
    <row r="119" spans="1:16379" ht="21" x14ac:dyDescent="0.2">
      <c r="B119" s="108"/>
      <c r="C119" s="108"/>
      <c r="D119" s="109"/>
      <c r="E119" s="37"/>
      <c r="F119" s="37"/>
      <c r="G119" s="416"/>
      <c r="H119" s="416"/>
      <c r="I119" s="416"/>
      <c r="K119" s="252"/>
      <c r="L119" s="256"/>
      <c r="M119" s="267"/>
    </row>
    <row r="120" spans="1:16379" ht="21" x14ac:dyDescent="0.2">
      <c r="B120" s="108"/>
      <c r="C120" s="108"/>
      <c r="D120" s="109"/>
      <c r="E120" s="37"/>
      <c r="F120" s="37"/>
      <c r="G120" s="416"/>
      <c r="H120" s="416"/>
      <c r="I120" s="416"/>
      <c r="K120" s="252"/>
      <c r="L120" s="256"/>
      <c r="M120" s="267"/>
    </row>
    <row r="121" spans="1:16379" ht="21" x14ac:dyDescent="0.2">
      <c r="B121" s="108"/>
      <c r="C121" s="108"/>
      <c r="D121" s="109"/>
      <c r="E121" s="37"/>
      <c r="F121" s="37"/>
      <c r="G121" s="416"/>
      <c r="H121" s="416"/>
      <c r="I121" s="416"/>
      <c r="K121" s="252"/>
      <c r="L121" s="256"/>
      <c r="M121" s="267"/>
    </row>
    <row r="122" spans="1:16379" ht="21" x14ac:dyDescent="0.2">
      <c r="B122" s="108"/>
      <c r="C122" s="108"/>
      <c r="D122" s="108"/>
      <c r="E122" s="108"/>
      <c r="F122" s="109"/>
      <c r="J122" s="285"/>
      <c r="K122" s="285"/>
      <c r="M122" s="252"/>
      <c r="N122" s="256"/>
      <c r="O122" s="267"/>
      <c r="S122" s="1"/>
      <c r="U122" s="271"/>
    </row>
    <row r="123" spans="1:16379" ht="21" x14ac:dyDescent="0.2">
      <c r="A123" s="48"/>
      <c r="B123" s="116"/>
      <c r="C123" s="116" t="s">
        <v>33</v>
      </c>
      <c r="D123" s="116"/>
      <c r="E123" s="116"/>
      <c r="F123" s="117"/>
      <c r="J123" s="112"/>
      <c r="K123" s="113"/>
      <c r="L123" s="49"/>
      <c r="M123" s="49"/>
      <c r="N123" s="271"/>
      <c r="O123" s="49"/>
      <c r="P123" s="49"/>
      <c r="Q123" s="49"/>
      <c r="R123" s="49"/>
      <c r="S123" s="49"/>
      <c r="T123" s="49"/>
      <c r="U123" s="49"/>
      <c r="V123" s="49"/>
      <c r="W123" s="49"/>
      <c r="X123" s="49"/>
      <c r="Y123" s="49"/>
      <c r="Z123" s="49"/>
      <c r="AA123" s="49"/>
      <c r="AB123" s="49"/>
      <c r="AC123" s="49"/>
      <c r="AD123" s="49"/>
      <c r="AE123" s="49"/>
      <c r="AF123" s="49"/>
      <c r="AG123" s="49"/>
      <c r="AH123" s="49"/>
      <c r="AI123" s="49"/>
      <c r="AJ123" s="49"/>
      <c r="AK123" s="49"/>
      <c r="AL123" s="49"/>
      <c r="AM123" s="49"/>
      <c r="AN123" s="49"/>
      <c r="AO123" s="49"/>
      <c r="AP123" s="49"/>
      <c r="AQ123" s="49"/>
      <c r="AR123" s="49"/>
      <c r="AS123" s="49"/>
      <c r="AT123" s="49"/>
      <c r="AU123" s="49"/>
      <c r="AV123" s="49"/>
      <c r="AW123" s="49"/>
      <c r="AX123" s="49"/>
      <c r="AY123" s="49"/>
      <c r="AZ123" s="49"/>
      <c r="BA123" s="49"/>
      <c r="BB123" s="49"/>
      <c r="BC123" s="49"/>
      <c r="BD123" s="49"/>
      <c r="BE123" s="49"/>
      <c r="BF123" s="49"/>
      <c r="BG123" s="49"/>
      <c r="BH123" s="49"/>
      <c r="BI123" s="49"/>
      <c r="BJ123" s="49"/>
      <c r="BK123" s="49"/>
      <c r="BL123" s="49"/>
      <c r="BM123" s="49"/>
      <c r="BN123" s="49"/>
      <c r="BO123" s="49"/>
      <c r="BP123" s="49"/>
      <c r="BQ123" s="49"/>
      <c r="BR123" s="49"/>
      <c r="BS123" s="49"/>
      <c r="BT123" s="49"/>
      <c r="BU123" s="49"/>
      <c r="BV123" s="49"/>
      <c r="BW123" s="49"/>
      <c r="BX123" s="49"/>
      <c r="BY123" s="49"/>
      <c r="BZ123" s="49"/>
      <c r="CA123" s="49"/>
      <c r="CB123" s="49"/>
      <c r="CC123" s="49"/>
      <c r="CD123" s="49"/>
      <c r="CE123" s="49"/>
      <c r="CF123" s="49"/>
      <c r="CG123" s="49"/>
      <c r="CH123" s="49"/>
      <c r="CI123" s="49"/>
      <c r="CJ123" s="49"/>
      <c r="CK123" s="49"/>
      <c r="CL123" s="49"/>
      <c r="CM123" s="49"/>
      <c r="CN123" s="49"/>
      <c r="CO123" s="49"/>
      <c r="CP123" s="49"/>
      <c r="CQ123" s="49"/>
      <c r="CR123" s="49"/>
      <c r="CS123" s="49"/>
      <c r="CT123" s="49"/>
      <c r="CU123" s="49"/>
      <c r="CV123" s="49"/>
      <c r="CW123" s="49"/>
      <c r="CX123" s="49"/>
      <c r="CY123" s="49"/>
      <c r="CZ123" s="49"/>
      <c r="DA123" s="49"/>
      <c r="DB123" s="49"/>
      <c r="DC123" s="49"/>
      <c r="DD123" s="49"/>
      <c r="DE123" s="49"/>
      <c r="DF123" s="49"/>
      <c r="DG123" s="49"/>
      <c r="DH123" s="49"/>
      <c r="DI123" s="49"/>
      <c r="DJ123" s="49"/>
      <c r="DK123" s="49"/>
      <c r="DL123" s="49"/>
      <c r="DM123" s="49"/>
      <c r="DN123" s="49"/>
      <c r="DO123" s="49"/>
      <c r="DP123" s="49"/>
      <c r="DQ123" s="49"/>
      <c r="DR123" s="49"/>
      <c r="DS123" s="49"/>
      <c r="DT123" s="49"/>
      <c r="DU123" s="49"/>
      <c r="DV123" s="49"/>
      <c r="DW123" s="49"/>
      <c r="DX123" s="49"/>
      <c r="DY123" s="49"/>
      <c r="DZ123" s="49"/>
      <c r="EA123" s="49"/>
      <c r="EB123" s="49"/>
      <c r="EC123" s="49"/>
      <c r="ED123" s="49"/>
      <c r="EE123" s="49"/>
      <c r="EF123" s="49"/>
      <c r="EG123" s="49"/>
      <c r="EH123" s="49"/>
      <c r="EI123" s="49"/>
      <c r="EJ123" s="49"/>
      <c r="EK123" s="49"/>
      <c r="EL123" s="49"/>
      <c r="EM123" s="49"/>
      <c r="EN123" s="49"/>
      <c r="EO123" s="49"/>
      <c r="EP123" s="49"/>
      <c r="EQ123" s="49"/>
      <c r="ER123" s="49"/>
      <c r="ES123" s="49"/>
      <c r="ET123" s="49"/>
      <c r="EU123" s="49"/>
      <c r="EV123" s="49"/>
      <c r="EW123" s="49"/>
      <c r="EX123" s="49"/>
      <c r="EY123" s="49"/>
      <c r="EZ123" s="49"/>
      <c r="FA123" s="49"/>
      <c r="FB123" s="49"/>
      <c r="FC123" s="49"/>
      <c r="FD123" s="49"/>
      <c r="FE123" s="49"/>
      <c r="FF123" s="49"/>
      <c r="FG123" s="49"/>
      <c r="FH123" s="49"/>
      <c r="FI123" s="49"/>
      <c r="FJ123" s="49"/>
      <c r="FK123" s="49"/>
      <c r="FL123" s="49"/>
      <c r="FM123" s="49"/>
      <c r="FN123" s="49"/>
      <c r="FO123" s="49"/>
      <c r="FP123" s="49"/>
      <c r="FQ123" s="49"/>
      <c r="FR123" s="49"/>
      <c r="FS123" s="49"/>
      <c r="FT123" s="49"/>
      <c r="FU123" s="49"/>
      <c r="FV123" s="49"/>
      <c r="FW123" s="49"/>
      <c r="FX123" s="49"/>
      <c r="FY123" s="49"/>
      <c r="FZ123" s="49"/>
      <c r="GA123" s="49"/>
      <c r="GB123" s="49"/>
      <c r="GC123" s="49"/>
      <c r="GD123" s="49"/>
      <c r="GE123" s="49"/>
      <c r="GF123" s="49"/>
      <c r="GG123" s="49"/>
      <c r="GH123" s="49"/>
      <c r="GI123" s="49"/>
      <c r="GJ123" s="49"/>
      <c r="GK123" s="49"/>
      <c r="GL123" s="49"/>
      <c r="GM123" s="49"/>
      <c r="GN123" s="49"/>
      <c r="GO123" s="49"/>
      <c r="GP123" s="49"/>
      <c r="GQ123" s="49"/>
      <c r="GR123" s="49"/>
      <c r="GS123" s="49"/>
      <c r="GT123" s="49"/>
      <c r="GU123" s="49"/>
      <c r="GV123" s="49"/>
      <c r="GW123" s="49"/>
      <c r="GX123" s="49"/>
      <c r="GY123" s="49"/>
      <c r="GZ123" s="49"/>
      <c r="HA123" s="49"/>
      <c r="HB123" s="49"/>
      <c r="HC123" s="49"/>
      <c r="HD123" s="49"/>
      <c r="HE123" s="49"/>
      <c r="HF123" s="49"/>
      <c r="HG123" s="49"/>
      <c r="HH123" s="49"/>
      <c r="HI123" s="49"/>
      <c r="HJ123" s="49"/>
      <c r="HK123" s="49"/>
      <c r="HL123" s="49"/>
      <c r="HM123" s="49"/>
      <c r="HN123" s="49"/>
      <c r="HO123" s="49"/>
      <c r="HP123" s="49"/>
      <c r="HQ123" s="49"/>
      <c r="HR123" s="49"/>
      <c r="HS123" s="49"/>
      <c r="HT123" s="49"/>
      <c r="HU123" s="49"/>
      <c r="HV123" s="49"/>
      <c r="HW123" s="49"/>
      <c r="HX123" s="49"/>
      <c r="HY123" s="49"/>
      <c r="HZ123" s="49"/>
      <c r="IA123" s="49"/>
      <c r="IB123" s="49"/>
      <c r="IC123" s="49"/>
      <c r="ID123" s="49"/>
      <c r="IE123" s="49"/>
      <c r="IF123" s="49"/>
      <c r="IG123" s="49"/>
      <c r="IH123" s="49"/>
      <c r="II123" s="49"/>
      <c r="IJ123" s="49"/>
      <c r="IK123" s="49"/>
      <c r="IL123" s="49"/>
      <c r="IM123" s="49"/>
      <c r="IN123" s="49"/>
      <c r="IO123" s="49"/>
      <c r="IP123" s="49"/>
      <c r="IQ123" s="49"/>
      <c r="IR123" s="49"/>
      <c r="IS123" s="49"/>
      <c r="IT123" s="49"/>
      <c r="IU123" s="49"/>
      <c r="IV123" s="49"/>
      <c r="IW123" s="49"/>
      <c r="IX123" s="49"/>
      <c r="IY123" s="49"/>
      <c r="IZ123" s="49"/>
      <c r="JA123" s="49"/>
      <c r="JB123" s="49"/>
      <c r="JC123" s="49"/>
      <c r="JD123" s="49"/>
      <c r="JE123" s="49"/>
      <c r="JF123" s="49"/>
      <c r="JG123" s="49"/>
      <c r="JH123" s="49"/>
      <c r="JI123" s="49"/>
      <c r="JJ123" s="49"/>
      <c r="JK123" s="49"/>
      <c r="JL123" s="49"/>
      <c r="JM123" s="49"/>
      <c r="JN123" s="49"/>
      <c r="JO123" s="49"/>
      <c r="JP123" s="49"/>
      <c r="JQ123" s="49"/>
      <c r="JR123" s="49"/>
      <c r="JS123" s="49"/>
      <c r="JT123" s="49"/>
      <c r="JU123" s="49"/>
      <c r="JV123" s="49"/>
      <c r="JW123" s="49"/>
      <c r="JX123" s="49"/>
      <c r="JY123" s="49"/>
      <c r="JZ123" s="49"/>
      <c r="KA123" s="49"/>
      <c r="KB123" s="49"/>
      <c r="KC123" s="49"/>
      <c r="KD123" s="49"/>
      <c r="KE123" s="49"/>
      <c r="KF123" s="49"/>
      <c r="KG123" s="49"/>
      <c r="KH123" s="49"/>
      <c r="KI123" s="49"/>
      <c r="KJ123" s="49"/>
      <c r="KK123" s="49"/>
      <c r="KL123" s="49"/>
      <c r="KM123" s="49"/>
      <c r="KN123" s="49"/>
      <c r="KO123" s="49"/>
      <c r="KP123" s="49"/>
      <c r="KQ123" s="49"/>
      <c r="KR123" s="49"/>
      <c r="KS123" s="49"/>
      <c r="KT123" s="49"/>
      <c r="KU123" s="49"/>
      <c r="KV123" s="49"/>
      <c r="KW123" s="49"/>
      <c r="KX123" s="49"/>
      <c r="KY123" s="49"/>
      <c r="KZ123" s="49"/>
      <c r="LA123" s="49"/>
      <c r="LB123" s="49"/>
      <c r="LC123" s="49"/>
      <c r="LD123" s="49"/>
      <c r="LE123" s="49"/>
      <c r="LF123" s="49"/>
      <c r="LG123" s="49"/>
      <c r="LH123" s="49"/>
      <c r="LI123" s="49"/>
      <c r="LJ123" s="49"/>
      <c r="LK123" s="49"/>
      <c r="LL123" s="49"/>
      <c r="LM123" s="49"/>
      <c r="LN123" s="49"/>
      <c r="LO123" s="49"/>
      <c r="LP123" s="49"/>
      <c r="LQ123" s="49"/>
      <c r="LR123" s="49"/>
      <c r="LS123" s="49"/>
      <c r="LT123" s="49"/>
      <c r="LU123" s="49"/>
      <c r="LV123" s="49"/>
      <c r="LW123" s="49"/>
      <c r="LX123" s="49"/>
      <c r="LY123" s="49"/>
      <c r="LZ123" s="49"/>
      <c r="MA123" s="49"/>
      <c r="MB123" s="49"/>
      <c r="MC123" s="49"/>
      <c r="MD123" s="49"/>
      <c r="ME123" s="49"/>
      <c r="MF123" s="49"/>
      <c r="MG123" s="49"/>
      <c r="MH123" s="49"/>
      <c r="MI123" s="49"/>
      <c r="MJ123" s="49"/>
      <c r="MK123" s="49"/>
      <c r="ML123" s="49"/>
      <c r="MM123" s="49"/>
      <c r="MN123" s="49"/>
      <c r="MO123" s="49"/>
      <c r="MP123" s="49"/>
      <c r="MQ123" s="49"/>
      <c r="MR123" s="49"/>
      <c r="MS123" s="49"/>
      <c r="MT123" s="49"/>
      <c r="MU123" s="49"/>
      <c r="MV123" s="49"/>
      <c r="MW123" s="49"/>
      <c r="MX123" s="49"/>
      <c r="MY123" s="49"/>
      <c r="MZ123" s="49"/>
      <c r="NA123" s="49"/>
      <c r="NB123" s="49"/>
      <c r="NC123" s="49"/>
      <c r="ND123" s="49"/>
      <c r="NE123" s="49"/>
      <c r="NF123" s="49"/>
      <c r="NG123" s="49"/>
      <c r="NH123" s="49"/>
      <c r="NI123" s="49"/>
      <c r="NJ123" s="49"/>
      <c r="NK123" s="49"/>
      <c r="NL123" s="49"/>
      <c r="NM123" s="49"/>
      <c r="NN123" s="49"/>
      <c r="NO123" s="49"/>
      <c r="NP123" s="49"/>
      <c r="NQ123" s="49"/>
      <c r="NR123" s="49"/>
      <c r="NS123" s="49"/>
      <c r="NT123" s="49"/>
      <c r="NU123" s="49"/>
      <c r="NV123" s="49"/>
      <c r="NW123" s="49"/>
      <c r="NX123" s="49"/>
      <c r="NY123" s="49"/>
      <c r="NZ123" s="49"/>
      <c r="OA123" s="49"/>
      <c r="OB123" s="49"/>
      <c r="OC123" s="49"/>
      <c r="OD123" s="49"/>
      <c r="OE123" s="49"/>
      <c r="OF123" s="49"/>
      <c r="OG123" s="49"/>
      <c r="OH123" s="49"/>
      <c r="OI123" s="49"/>
      <c r="OJ123" s="49"/>
      <c r="OK123" s="49"/>
      <c r="OL123" s="49"/>
      <c r="OM123" s="49"/>
      <c r="ON123" s="49"/>
      <c r="OO123" s="49"/>
      <c r="OP123" s="49"/>
      <c r="OQ123" s="49"/>
      <c r="OR123" s="49"/>
      <c r="OS123" s="49"/>
      <c r="OT123" s="49"/>
      <c r="OU123" s="49"/>
      <c r="OV123" s="49"/>
      <c r="OW123" s="49"/>
      <c r="OX123" s="49"/>
      <c r="OY123" s="49"/>
      <c r="OZ123" s="49"/>
      <c r="PA123" s="49"/>
      <c r="PB123" s="49"/>
      <c r="PC123" s="49"/>
      <c r="PD123" s="49"/>
      <c r="PE123" s="49"/>
      <c r="PF123" s="49"/>
      <c r="PG123" s="49"/>
      <c r="PH123" s="49"/>
      <c r="PI123" s="49"/>
      <c r="PJ123" s="49"/>
      <c r="PK123" s="49"/>
      <c r="PL123" s="49"/>
      <c r="PM123" s="49"/>
      <c r="PN123" s="49"/>
      <c r="PO123" s="49"/>
      <c r="PP123" s="49"/>
      <c r="PQ123" s="49"/>
      <c r="PR123" s="49"/>
      <c r="PS123" s="49"/>
      <c r="PT123" s="49"/>
      <c r="PU123" s="49"/>
      <c r="PV123" s="49"/>
      <c r="PW123" s="49"/>
      <c r="PX123" s="49"/>
      <c r="PY123" s="49"/>
      <c r="PZ123" s="49"/>
      <c r="QA123" s="49"/>
      <c r="QB123" s="49"/>
      <c r="QC123" s="49"/>
      <c r="QD123" s="49"/>
      <c r="QE123" s="49"/>
      <c r="QF123" s="49"/>
      <c r="QG123" s="49"/>
      <c r="QH123" s="49"/>
      <c r="QI123" s="49"/>
      <c r="QJ123" s="49"/>
      <c r="QK123" s="49"/>
      <c r="QL123" s="49"/>
      <c r="QM123" s="49"/>
      <c r="QN123" s="49"/>
      <c r="QO123" s="49"/>
      <c r="QP123" s="49"/>
      <c r="QQ123" s="49"/>
      <c r="QR123" s="49"/>
      <c r="QS123" s="49"/>
      <c r="QT123" s="49"/>
      <c r="QU123" s="49"/>
      <c r="QV123" s="49"/>
      <c r="QW123" s="49"/>
      <c r="QX123" s="49"/>
      <c r="QY123" s="49"/>
      <c r="QZ123" s="49"/>
      <c r="RA123" s="49"/>
      <c r="RB123" s="49"/>
      <c r="RC123" s="49"/>
      <c r="RD123" s="49"/>
      <c r="RE123" s="49"/>
      <c r="RF123" s="49"/>
      <c r="RG123" s="49"/>
      <c r="RH123" s="49"/>
      <c r="RI123" s="49"/>
      <c r="RJ123" s="49"/>
      <c r="RK123" s="49"/>
      <c r="RL123" s="49"/>
      <c r="RM123" s="49"/>
      <c r="RN123" s="49"/>
      <c r="RO123" s="49"/>
      <c r="RP123" s="49"/>
      <c r="RQ123" s="49"/>
      <c r="RR123" s="49"/>
      <c r="RS123" s="49"/>
      <c r="RT123" s="49"/>
      <c r="RU123" s="49"/>
      <c r="RV123" s="49"/>
      <c r="RW123" s="49"/>
      <c r="RX123" s="49"/>
      <c r="RY123" s="49"/>
      <c r="RZ123" s="49"/>
      <c r="SA123" s="49"/>
      <c r="SB123" s="49"/>
      <c r="SC123" s="49"/>
      <c r="SD123" s="49"/>
      <c r="SE123" s="49"/>
      <c r="SF123" s="49"/>
      <c r="SG123" s="49"/>
      <c r="SH123" s="49"/>
      <c r="SI123" s="49"/>
      <c r="SJ123" s="49"/>
      <c r="SK123" s="49"/>
      <c r="SL123" s="49"/>
      <c r="SM123" s="49"/>
      <c r="SN123" s="49"/>
      <c r="SO123" s="49"/>
      <c r="SP123" s="49"/>
      <c r="SQ123" s="49"/>
      <c r="SR123" s="49"/>
      <c r="SS123" s="49"/>
      <c r="ST123" s="49"/>
      <c r="SU123" s="49"/>
      <c r="SV123" s="49"/>
      <c r="SW123" s="49"/>
      <c r="SX123" s="49"/>
      <c r="SY123" s="49"/>
      <c r="SZ123" s="49"/>
      <c r="TA123" s="49"/>
      <c r="TB123" s="49"/>
      <c r="TC123" s="49"/>
      <c r="TD123" s="49"/>
      <c r="TE123" s="49"/>
      <c r="TF123" s="49"/>
      <c r="TG123" s="49"/>
      <c r="TH123" s="49"/>
      <c r="TI123" s="49"/>
      <c r="TJ123" s="49"/>
      <c r="TK123" s="49"/>
      <c r="TL123" s="49"/>
      <c r="TM123" s="49"/>
      <c r="TN123" s="49"/>
      <c r="TO123" s="49"/>
      <c r="TP123" s="49"/>
      <c r="TQ123" s="49"/>
      <c r="TR123" s="49"/>
      <c r="TS123" s="49"/>
      <c r="TT123" s="49"/>
      <c r="TU123" s="49"/>
      <c r="TV123" s="49"/>
      <c r="TW123" s="49"/>
      <c r="TX123" s="49"/>
      <c r="TY123" s="49"/>
      <c r="TZ123" s="49"/>
      <c r="UA123" s="49"/>
      <c r="UB123" s="49"/>
      <c r="UC123" s="49"/>
      <c r="UD123" s="49"/>
      <c r="UE123" s="49"/>
      <c r="UF123" s="49"/>
      <c r="UG123" s="49"/>
      <c r="UH123" s="49"/>
      <c r="UI123" s="49"/>
      <c r="UJ123" s="49"/>
      <c r="UK123" s="49"/>
      <c r="UL123" s="49"/>
      <c r="UM123" s="49"/>
      <c r="UN123" s="49"/>
      <c r="UO123" s="49"/>
      <c r="UP123" s="49"/>
      <c r="UQ123" s="49"/>
      <c r="UR123" s="49"/>
      <c r="US123" s="49"/>
      <c r="UT123" s="49"/>
      <c r="UU123" s="49"/>
      <c r="UV123" s="49"/>
      <c r="UW123" s="49"/>
      <c r="UX123" s="49"/>
      <c r="UY123" s="49"/>
      <c r="UZ123" s="49"/>
      <c r="VA123" s="49"/>
      <c r="VB123" s="49"/>
      <c r="VC123" s="49"/>
      <c r="VD123" s="49"/>
      <c r="VE123" s="49"/>
      <c r="VF123" s="49"/>
      <c r="VG123" s="49"/>
      <c r="VH123" s="49"/>
      <c r="VI123" s="49"/>
      <c r="VJ123" s="49"/>
      <c r="VK123" s="49"/>
      <c r="VL123" s="49"/>
      <c r="VM123" s="49"/>
      <c r="VN123" s="49"/>
      <c r="VO123" s="49"/>
      <c r="VP123" s="49"/>
      <c r="VQ123" s="49"/>
      <c r="VR123" s="49"/>
      <c r="VS123" s="49"/>
      <c r="VT123" s="49"/>
      <c r="VU123" s="49"/>
      <c r="VV123" s="49"/>
      <c r="VW123" s="49"/>
      <c r="VX123" s="49"/>
      <c r="VY123" s="49"/>
      <c r="VZ123" s="49"/>
      <c r="WA123" s="49"/>
      <c r="WB123" s="49"/>
      <c r="WC123" s="49"/>
      <c r="WD123" s="49"/>
      <c r="WE123" s="49"/>
      <c r="WF123" s="49"/>
      <c r="WG123" s="49"/>
      <c r="WH123" s="49"/>
      <c r="WI123" s="49"/>
      <c r="WJ123" s="49"/>
      <c r="WK123" s="49"/>
      <c r="WL123" s="49"/>
      <c r="WM123" s="49"/>
      <c r="WN123" s="49"/>
      <c r="WO123" s="49"/>
      <c r="WP123" s="49"/>
      <c r="WQ123" s="49"/>
      <c r="WR123" s="49"/>
      <c r="WS123" s="49"/>
      <c r="WT123" s="49"/>
      <c r="WU123" s="49"/>
      <c r="WV123" s="49"/>
      <c r="WW123" s="49"/>
      <c r="WX123" s="49"/>
      <c r="WY123" s="49"/>
      <c r="WZ123" s="49"/>
      <c r="XA123" s="49"/>
      <c r="XB123" s="49"/>
      <c r="XC123" s="49"/>
      <c r="XD123" s="49"/>
      <c r="XE123" s="49"/>
      <c r="XF123" s="49"/>
      <c r="XG123" s="49"/>
      <c r="XH123" s="49"/>
      <c r="XI123" s="49"/>
      <c r="XJ123" s="49"/>
      <c r="XK123" s="49"/>
      <c r="XL123" s="49"/>
      <c r="XM123" s="49"/>
      <c r="XN123" s="49"/>
      <c r="XO123" s="49"/>
      <c r="XP123" s="49"/>
      <c r="XQ123" s="49"/>
      <c r="XR123" s="49"/>
      <c r="XS123" s="49"/>
      <c r="XT123" s="49"/>
      <c r="XU123" s="49"/>
      <c r="XV123" s="49"/>
      <c r="XW123" s="49"/>
      <c r="XX123" s="49"/>
      <c r="XY123" s="49"/>
      <c r="XZ123" s="49"/>
      <c r="YA123" s="49"/>
      <c r="YB123" s="49"/>
      <c r="YC123" s="49"/>
      <c r="YD123" s="49"/>
      <c r="YE123" s="49"/>
      <c r="YF123" s="49"/>
      <c r="YG123" s="49"/>
      <c r="YH123" s="49"/>
      <c r="YI123" s="49"/>
      <c r="YJ123" s="49"/>
      <c r="YK123" s="49"/>
      <c r="YL123" s="49"/>
      <c r="YM123" s="49"/>
      <c r="YN123" s="49"/>
      <c r="YO123" s="49"/>
      <c r="YP123" s="49"/>
      <c r="YQ123" s="49"/>
      <c r="YR123" s="49"/>
      <c r="YS123" s="49"/>
      <c r="YT123" s="49"/>
      <c r="YU123" s="49"/>
      <c r="YV123" s="49"/>
      <c r="YW123" s="49"/>
      <c r="YX123" s="49"/>
      <c r="YY123" s="49"/>
      <c r="YZ123" s="49"/>
      <c r="ZA123" s="49"/>
      <c r="ZB123" s="49"/>
      <c r="ZC123" s="49"/>
      <c r="ZD123" s="49"/>
      <c r="ZE123" s="49"/>
      <c r="ZF123" s="49"/>
      <c r="ZG123" s="49"/>
      <c r="ZH123" s="49"/>
      <c r="ZI123" s="49"/>
      <c r="ZJ123" s="49"/>
      <c r="ZK123" s="49"/>
      <c r="ZL123" s="49"/>
      <c r="ZM123" s="49"/>
      <c r="ZN123" s="49"/>
      <c r="ZO123" s="49"/>
      <c r="ZP123" s="49"/>
      <c r="ZQ123" s="49"/>
      <c r="ZR123" s="49"/>
      <c r="ZS123" s="49"/>
      <c r="ZT123" s="49"/>
      <c r="ZU123" s="49"/>
      <c r="ZV123" s="49"/>
      <c r="ZW123" s="49"/>
      <c r="ZX123" s="49"/>
      <c r="ZY123" s="49"/>
      <c r="ZZ123" s="49"/>
      <c r="AAA123" s="49"/>
      <c r="AAB123" s="49"/>
      <c r="AAC123" s="49"/>
      <c r="AAD123" s="49"/>
      <c r="AAE123" s="49"/>
      <c r="AAF123" s="49"/>
      <c r="AAG123" s="49"/>
      <c r="AAH123" s="49"/>
      <c r="AAI123" s="49"/>
      <c r="AAJ123" s="49"/>
      <c r="AAK123" s="49"/>
      <c r="AAL123" s="49"/>
      <c r="AAM123" s="49"/>
      <c r="AAN123" s="49"/>
      <c r="AAO123" s="49"/>
      <c r="AAP123" s="49"/>
      <c r="AAQ123" s="49"/>
      <c r="AAR123" s="49"/>
      <c r="AAS123" s="49"/>
      <c r="AAT123" s="49"/>
      <c r="AAU123" s="49"/>
      <c r="AAV123" s="49"/>
      <c r="AAW123" s="49"/>
      <c r="AAX123" s="49"/>
      <c r="AAY123" s="49"/>
      <c r="AAZ123" s="49"/>
      <c r="ABA123" s="49"/>
      <c r="ABB123" s="49"/>
      <c r="ABC123" s="49"/>
      <c r="ABD123" s="49"/>
      <c r="ABE123" s="49"/>
      <c r="ABF123" s="49"/>
      <c r="ABG123" s="49"/>
      <c r="ABH123" s="49"/>
      <c r="ABI123" s="49"/>
      <c r="ABJ123" s="49"/>
      <c r="ABK123" s="49"/>
      <c r="ABL123" s="49"/>
      <c r="ABM123" s="49"/>
      <c r="ABN123" s="49"/>
      <c r="ABO123" s="49"/>
      <c r="ABP123" s="49"/>
      <c r="ABQ123" s="49"/>
      <c r="ABR123" s="49"/>
      <c r="ABS123" s="49"/>
      <c r="ABT123" s="49"/>
      <c r="ABU123" s="49"/>
      <c r="ABV123" s="49"/>
      <c r="ABW123" s="49"/>
      <c r="ABX123" s="49"/>
      <c r="ABY123" s="49"/>
      <c r="ABZ123" s="49"/>
      <c r="ACA123" s="49"/>
      <c r="ACB123" s="49"/>
      <c r="ACC123" s="49"/>
      <c r="ACD123" s="49"/>
      <c r="ACE123" s="49"/>
      <c r="ACF123" s="49"/>
      <c r="ACG123" s="49"/>
      <c r="ACH123" s="49"/>
      <c r="ACI123" s="49"/>
      <c r="ACJ123" s="49"/>
      <c r="ACK123" s="49"/>
      <c r="ACL123" s="49"/>
      <c r="ACM123" s="49"/>
      <c r="ACN123" s="49"/>
      <c r="ACO123" s="49"/>
      <c r="ACP123" s="49"/>
      <c r="ACQ123" s="49"/>
      <c r="ACR123" s="49"/>
      <c r="ACS123" s="49"/>
      <c r="ACT123" s="49"/>
      <c r="ACU123" s="49"/>
      <c r="ACV123" s="49"/>
      <c r="ACW123" s="49"/>
      <c r="ACX123" s="49"/>
      <c r="ACY123" s="49"/>
      <c r="ACZ123" s="49"/>
      <c r="ADA123" s="49"/>
      <c r="ADB123" s="49"/>
      <c r="ADC123" s="49"/>
      <c r="ADD123" s="49"/>
      <c r="ADE123" s="49"/>
      <c r="ADF123" s="49"/>
      <c r="ADG123" s="49"/>
      <c r="ADH123" s="49"/>
      <c r="ADI123" s="49"/>
      <c r="ADJ123" s="49"/>
      <c r="ADK123" s="49"/>
      <c r="ADL123" s="49"/>
      <c r="ADM123" s="49"/>
      <c r="ADN123" s="49"/>
      <c r="ADO123" s="49"/>
      <c r="ADP123" s="49"/>
      <c r="ADQ123" s="49"/>
      <c r="ADR123" s="49"/>
      <c r="ADS123" s="49"/>
      <c r="ADT123" s="49"/>
      <c r="ADU123" s="49"/>
      <c r="ADV123" s="49"/>
      <c r="ADW123" s="49"/>
      <c r="ADX123" s="49"/>
      <c r="ADY123" s="49"/>
      <c r="ADZ123" s="49"/>
      <c r="AEA123" s="49"/>
      <c r="AEB123" s="49"/>
      <c r="AEC123" s="49"/>
      <c r="AED123" s="49"/>
      <c r="AEE123" s="49"/>
      <c r="AEF123" s="49"/>
      <c r="AEG123" s="49"/>
      <c r="AEH123" s="49"/>
      <c r="AEI123" s="49"/>
      <c r="AEJ123" s="49"/>
      <c r="AEK123" s="49"/>
      <c r="AEL123" s="49"/>
      <c r="AEM123" s="49"/>
      <c r="AEN123" s="49"/>
      <c r="AEO123" s="49"/>
      <c r="AEP123" s="49"/>
      <c r="AEQ123" s="49"/>
      <c r="AER123" s="49"/>
      <c r="AES123" s="49"/>
      <c r="AET123" s="49"/>
      <c r="AEU123" s="49"/>
      <c r="AEV123" s="49"/>
      <c r="AEW123" s="49"/>
      <c r="AEX123" s="49"/>
      <c r="AEY123" s="49"/>
      <c r="AEZ123" s="49"/>
      <c r="AFA123" s="49"/>
      <c r="AFB123" s="49"/>
      <c r="AFC123" s="49"/>
      <c r="AFD123" s="49"/>
      <c r="AFE123" s="49"/>
      <c r="AFF123" s="49"/>
      <c r="AFG123" s="49"/>
      <c r="AFH123" s="49"/>
      <c r="AFI123" s="49"/>
      <c r="AFJ123" s="49"/>
      <c r="AFK123" s="49"/>
      <c r="AFL123" s="49"/>
      <c r="AFM123" s="49"/>
      <c r="AFN123" s="49"/>
      <c r="AFO123" s="49"/>
      <c r="AFP123" s="49"/>
      <c r="AFQ123" s="49"/>
      <c r="AFR123" s="49"/>
      <c r="AFS123" s="49"/>
      <c r="AFT123" s="49"/>
      <c r="AFU123" s="49"/>
      <c r="AFV123" s="49"/>
      <c r="AFW123" s="49"/>
      <c r="AFX123" s="49"/>
      <c r="AFY123" s="49"/>
      <c r="AFZ123" s="49"/>
      <c r="AGA123" s="49"/>
      <c r="AGB123" s="49"/>
      <c r="AGC123" s="49"/>
      <c r="AGD123" s="49"/>
      <c r="AGE123" s="49"/>
      <c r="AGF123" s="49"/>
      <c r="AGG123" s="49"/>
      <c r="AGH123" s="49"/>
      <c r="AGI123" s="49"/>
      <c r="AGJ123" s="49"/>
      <c r="AGK123" s="49"/>
      <c r="AGL123" s="49"/>
      <c r="AGM123" s="49"/>
      <c r="AGN123" s="49"/>
      <c r="AGO123" s="49"/>
      <c r="AGP123" s="49"/>
      <c r="AGQ123" s="49"/>
      <c r="AGR123" s="49"/>
      <c r="AGS123" s="49"/>
      <c r="AGT123" s="49"/>
      <c r="AGU123" s="49"/>
      <c r="AGV123" s="49"/>
      <c r="AGW123" s="49"/>
      <c r="AGX123" s="49"/>
      <c r="AGY123" s="49"/>
      <c r="AGZ123" s="49"/>
      <c r="AHA123" s="49"/>
      <c r="AHB123" s="49"/>
      <c r="AHC123" s="49"/>
      <c r="AHD123" s="49"/>
      <c r="AHE123" s="49"/>
      <c r="AHF123" s="49"/>
      <c r="AHG123" s="49"/>
      <c r="AHH123" s="49"/>
      <c r="AHI123" s="49"/>
      <c r="AHJ123" s="49"/>
      <c r="AHK123" s="49"/>
      <c r="AHL123" s="49"/>
      <c r="AHM123" s="49"/>
      <c r="AHN123" s="49"/>
      <c r="AHO123" s="49"/>
      <c r="AHP123" s="49"/>
      <c r="AHQ123" s="49"/>
      <c r="AHR123" s="49"/>
      <c r="AHS123" s="49"/>
      <c r="AHT123" s="49"/>
      <c r="AHU123" s="49"/>
      <c r="AHV123" s="49"/>
      <c r="AHW123" s="49"/>
      <c r="AHX123" s="49"/>
      <c r="AHY123" s="49"/>
      <c r="AHZ123" s="49"/>
      <c r="AIA123" s="49"/>
      <c r="AIB123" s="49"/>
      <c r="AIC123" s="49"/>
      <c r="AID123" s="49"/>
      <c r="AIE123" s="49"/>
      <c r="AIF123" s="49"/>
      <c r="AIG123" s="49"/>
      <c r="AIH123" s="49"/>
      <c r="AII123" s="49"/>
      <c r="AIJ123" s="49"/>
      <c r="AIK123" s="49"/>
      <c r="AIL123" s="49"/>
      <c r="AIM123" s="49"/>
      <c r="AIN123" s="49"/>
      <c r="AIO123" s="49"/>
      <c r="AIP123" s="49"/>
      <c r="AIQ123" s="49"/>
      <c r="AIR123" s="49"/>
      <c r="AIS123" s="49"/>
      <c r="AIT123" s="49"/>
      <c r="AIU123" s="49"/>
      <c r="AIV123" s="49"/>
      <c r="AIW123" s="49"/>
      <c r="AIX123" s="49"/>
      <c r="AIY123" s="49"/>
      <c r="AIZ123" s="49"/>
      <c r="AJA123" s="49"/>
      <c r="AJB123" s="49"/>
      <c r="AJC123" s="49"/>
      <c r="AJD123" s="49"/>
      <c r="AJE123" s="49"/>
      <c r="AJF123" s="49"/>
      <c r="AJG123" s="49"/>
      <c r="AJH123" s="49"/>
      <c r="AJI123" s="49"/>
      <c r="AJJ123" s="49"/>
      <c r="AJK123" s="49"/>
      <c r="AJL123" s="49"/>
      <c r="AJM123" s="49"/>
      <c r="AJN123" s="49"/>
      <c r="AJO123" s="49"/>
      <c r="AJP123" s="49"/>
      <c r="AJQ123" s="49"/>
      <c r="AJR123" s="49"/>
      <c r="AJS123" s="49"/>
      <c r="AJT123" s="49"/>
      <c r="AJU123" s="49"/>
      <c r="AJV123" s="49"/>
      <c r="AJW123" s="49"/>
      <c r="AJX123" s="49"/>
      <c r="AJY123" s="49"/>
      <c r="AJZ123" s="49"/>
      <c r="AKA123" s="49"/>
      <c r="AKB123" s="49"/>
      <c r="AKC123" s="49"/>
      <c r="AKD123" s="49"/>
      <c r="AKE123" s="49"/>
      <c r="AKF123" s="49"/>
      <c r="AKG123" s="49"/>
      <c r="AKH123" s="49"/>
      <c r="AKI123" s="49"/>
      <c r="AKJ123" s="49"/>
      <c r="AKK123" s="49"/>
      <c r="AKL123" s="49"/>
      <c r="AKM123" s="49"/>
      <c r="AKN123" s="49"/>
      <c r="AKO123" s="49"/>
      <c r="AKP123" s="49"/>
      <c r="AKQ123" s="49"/>
      <c r="AKR123" s="49"/>
      <c r="AKS123" s="49"/>
      <c r="AKT123" s="49"/>
      <c r="AKU123" s="49"/>
      <c r="AKV123" s="49"/>
      <c r="AKW123" s="49"/>
      <c r="AKX123" s="49"/>
      <c r="AKY123" s="49"/>
      <c r="AKZ123" s="49"/>
      <c r="ALA123" s="49"/>
      <c r="ALB123" s="49"/>
      <c r="ALC123" s="49"/>
      <c r="ALD123" s="49"/>
      <c r="ALE123" s="49"/>
      <c r="ALF123" s="49"/>
      <c r="ALG123" s="49"/>
      <c r="ALH123" s="49"/>
      <c r="ALI123" s="49"/>
      <c r="ALJ123" s="49"/>
      <c r="ALK123" s="49"/>
      <c r="ALL123" s="49"/>
      <c r="ALM123" s="49"/>
      <c r="ALN123" s="49"/>
      <c r="ALO123" s="49"/>
      <c r="ALP123" s="49"/>
      <c r="ALQ123" s="49"/>
      <c r="ALR123" s="49"/>
      <c r="ALS123" s="49"/>
      <c r="ALT123" s="49"/>
      <c r="ALU123" s="49"/>
      <c r="ALV123" s="49"/>
      <c r="ALW123" s="49"/>
      <c r="ALX123" s="49"/>
      <c r="ALY123" s="49"/>
      <c r="ALZ123" s="49"/>
      <c r="AMA123" s="49"/>
      <c r="AMB123" s="49"/>
      <c r="AMC123" s="49"/>
      <c r="AMD123" s="49"/>
      <c r="AME123" s="49"/>
      <c r="AMF123" s="49"/>
      <c r="AMG123" s="49"/>
      <c r="AMH123" s="49"/>
      <c r="AMI123" s="49"/>
      <c r="AMJ123" s="49"/>
      <c r="AMK123" s="49"/>
      <c r="AML123" s="49"/>
      <c r="AMM123" s="49"/>
      <c r="AMN123" s="49"/>
      <c r="AMO123" s="49"/>
      <c r="AMP123" s="49"/>
      <c r="AMQ123" s="49"/>
      <c r="AMR123" s="49"/>
      <c r="AMS123" s="49"/>
      <c r="AMT123" s="49"/>
      <c r="AMU123" s="49"/>
      <c r="AMV123" s="49"/>
      <c r="AMW123" s="49"/>
      <c r="AMX123" s="49"/>
      <c r="AMY123" s="49"/>
      <c r="AMZ123" s="49"/>
      <c r="ANA123" s="49"/>
      <c r="ANB123" s="49"/>
      <c r="ANC123" s="49"/>
      <c r="AND123" s="49"/>
      <c r="ANE123" s="49"/>
      <c r="ANF123" s="49"/>
      <c r="ANG123" s="49"/>
      <c r="ANH123" s="49"/>
      <c r="ANI123" s="49"/>
      <c r="ANJ123" s="49"/>
      <c r="ANK123" s="49"/>
      <c r="ANL123" s="49"/>
      <c r="ANM123" s="49"/>
      <c r="ANN123" s="49"/>
      <c r="ANO123" s="49"/>
      <c r="ANP123" s="49"/>
      <c r="ANQ123" s="49"/>
      <c r="ANR123" s="49"/>
      <c r="ANS123" s="49"/>
      <c r="ANT123" s="49"/>
      <c r="ANU123" s="49"/>
      <c r="ANV123" s="49"/>
      <c r="ANW123" s="49"/>
      <c r="ANX123" s="49"/>
      <c r="ANY123" s="49"/>
      <c r="ANZ123" s="49"/>
      <c r="AOA123" s="49"/>
      <c r="AOB123" s="49"/>
      <c r="AOC123" s="49"/>
      <c r="AOD123" s="49"/>
      <c r="AOE123" s="49"/>
      <c r="AOF123" s="49"/>
      <c r="AOG123" s="49"/>
      <c r="AOH123" s="49"/>
      <c r="AOI123" s="49"/>
      <c r="AOJ123" s="49"/>
      <c r="AOK123" s="49"/>
      <c r="AOL123" s="49"/>
      <c r="AOM123" s="49"/>
      <c r="AON123" s="49"/>
      <c r="AOO123" s="49"/>
      <c r="AOP123" s="49"/>
      <c r="AOQ123" s="49"/>
      <c r="AOR123" s="49"/>
      <c r="AOS123" s="49"/>
      <c r="AOT123" s="49"/>
      <c r="AOU123" s="49"/>
      <c r="AOV123" s="49"/>
      <c r="AOW123" s="49"/>
      <c r="AOX123" s="49"/>
      <c r="AOY123" s="49"/>
      <c r="AOZ123" s="49"/>
      <c r="APA123" s="49"/>
      <c r="APB123" s="49"/>
      <c r="APC123" s="49"/>
      <c r="APD123" s="49"/>
      <c r="APE123" s="49"/>
      <c r="APF123" s="49"/>
      <c r="APG123" s="49"/>
      <c r="APH123" s="49"/>
      <c r="API123" s="49"/>
      <c r="APJ123" s="49"/>
      <c r="APK123" s="49"/>
      <c r="APL123" s="49"/>
      <c r="APM123" s="49"/>
      <c r="APN123" s="49"/>
      <c r="APO123" s="49"/>
      <c r="APP123" s="49"/>
      <c r="APQ123" s="49"/>
      <c r="APR123" s="49"/>
      <c r="APS123" s="49"/>
      <c r="APT123" s="49"/>
      <c r="APU123" s="49"/>
      <c r="APV123" s="49"/>
      <c r="APW123" s="49"/>
      <c r="APX123" s="49"/>
      <c r="APY123" s="49"/>
      <c r="APZ123" s="49"/>
      <c r="AQA123" s="49"/>
      <c r="AQB123" s="49"/>
      <c r="AQC123" s="49"/>
      <c r="AQD123" s="49"/>
      <c r="AQE123" s="49"/>
      <c r="AQF123" s="49"/>
      <c r="AQG123" s="49"/>
      <c r="AQH123" s="49"/>
      <c r="AQI123" s="49"/>
      <c r="AQJ123" s="49"/>
      <c r="AQK123" s="49"/>
      <c r="AQL123" s="49"/>
      <c r="AQM123" s="49"/>
      <c r="AQN123" s="49"/>
      <c r="AQO123" s="49"/>
      <c r="AQP123" s="49"/>
      <c r="AQQ123" s="49"/>
      <c r="AQR123" s="49"/>
      <c r="AQS123" s="49"/>
      <c r="AQT123" s="49"/>
      <c r="AQU123" s="49"/>
      <c r="AQV123" s="49"/>
      <c r="AQW123" s="49"/>
      <c r="AQX123" s="49"/>
      <c r="AQY123" s="49"/>
      <c r="AQZ123" s="49"/>
      <c r="ARA123" s="49"/>
      <c r="ARB123" s="49"/>
      <c r="ARC123" s="49"/>
      <c r="ARD123" s="49"/>
      <c r="ARE123" s="49"/>
      <c r="ARF123" s="49"/>
      <c r="ARG123" s="49"/>
      <c r="ARH123" s="49"/>
      <c r="ARI123" s="49"/>
      <c r="ARJ123" s="49"/>
      <c r="ARK123" s="49"/>
      <c r="ARL123" s="49"/>
      <c r="ARM123" s="49"/>
      <c r="ARN123" s="49"/>
      <c r="ARO123" s="49"/>
      <c r="ARP123" s="49"/>
      <c r="ARQ123" s="49"/>
      <c r="ARR123" s="49"/>
      <c r="ARS123" s="49"/>
      <c r="ART123" s="49"/>
      <c r="ARU123" s="49"/>
      <c r="ARV123" s="49"/>
      <c r="ARW123" s="49"/>
      <c r="ARX123" s="49"/>
      <c r="ARY123" s="49"/>
      <c r="ARZ123" s="49"/>
      <c r="ASA123" s="49"/>
      <c r="ASB123" s="49"/>
      <c r="ASC123" s="49"/>
      <c r="ASD123" s="49"/>
      <c r="ASE123" s="49"/>
      <c r="ASF123" s="49"/>
      <c r="ASG123" s="49"/>
      <c r="ASH123" s="49"/>
      <c r="ASI123" s="49"/>
      <c r="ASJ123" s="49"/>
      <c r="ASK123" s="49"/>
      <c r="ASL123" s="49"/>
      <c r="ASM123" s="49"/>
      <c r="ASN123" s="49"/>
      <c r="ASO123" s="49"/>
      <c r="ASP123" s="49"/>
      <c r="ASQ123" s="49"/>
      <c r="ASR123" s="49"/>
      <c r="ASS123" s="49"/>
      <c r="AST123" s="49"/>
      <c r="ASU123" s="49"/>
      <c r="ASV123" s="49"/>
      <c r="ASW123" s="49"/>
      <c r="ASX123" s="49"/>
      <c r="ASY123" s="49"/>
      <c r="ASZ123" s="49"/>
      <c r="ATA123" s="49"/>
      <c r="ATB123" s="49"/>
      <c r="ATC123" s="49"/>
      <c r="ATD123" s="49"/>
      <c r="ATE123" s="49"/>
      <c r="ATF123" s="49"/>
      <c r="ATG123" s="49"/>
      <c r="ATH123" s="49"/>
      <c r="ATI123" s="49"/>
      <c r="ATJ123" s="49"/>
      <c r="ATK123" s="49"/>
      <c r="ATL123" s="49"/>
      <c r="ATM123" s="49"/>
      <c r="ATN123" s="49"/>
      <c r="ATO123" s="49"/>
      <c r="ATP123" s="49"/>
      <c r="ATQ123" s="49"/>
      <c r="ATR123" s="49"/>
      <c r="ATS123" s="49"/>
      <c r="ATT123" s="49"/>
      <c r="ATU123" s="49"/>
      <c r="ATV123" s="49"/>
      <c r="ATW123" s="49"/>
      <c r="ATX123" s="49"/>
      <c r="ATY123" s="49"/>
      <c r="ATZ123" s="49"/>
      <c r="AUA123" s="49"/>
      <c r="AUB123" s="49"/>
      <c r="AUC123" s="49"/>
      <c r="AUD123" s="49"/>
      <c r="AUE123" s="49"/>
      <c r="AUF123" s="49"/>
      <c r="AUG123" s="49"/>
      <c r="AUH123" s="49"/>
      <c r="AUI123" s="49"/>
      <c r="AUJ123" s="49"/>
      <c r="AUK123" s="49"/>
      <c r="AUL123" s="49"/>
      <c r="AUM123" s="49"/>
      <c r="AUN123" s="49"/>
      <c r="AUO123" s="49"/>
      <c r="AUP123" s="49"/>
      <c r="AUQ123" s="49"/>
      <c r="AUR123" s="49"/>
      <c r="AUS123" s="49"/>
      <c r="AUT123" s="49"/>
      <c r="AUU123" s="49"/>
      <c r="AUV123" s="49"/>
      <c r="AUW123" s="49"/>
      <c r="AUX123" s="49"/>
      <c r="AUY123" s="49"/>
      <c r="AUZ123" s="49"/>
      <c r="AVA123" s="49"/>
      <c r="AVB123" s="49"/>
      <c r="AVC123" s="49"/>
      <c r="AVD123" s="49"/>
      <c r="AVE123" s="49"/>
      <c r="AVF123" s="49"/>
      <c r="AVG123" s="49"/>
      <c r="AVH123" s="49"/>
      <c r="AVI123" s="49"/>
      <c r="AVJ123" s="49"/>
      <c r="AVK123" s="49"/>
      <c r="AVL123" s="49"/>
      <c r="AVM123" s="49"/>
      <c r="AVN123" s="49"/>
      <c r="AVO123" s="49"/>
      <c r="AVP123" s="49"/>
      <c r="AVQ123" s="49"/>
      <c r="AVR123" s="49"/>
      <c r="AVS123" s="49"/>
      <c r="AVT123" s="49"/>
      <c r="AVU123" s="49"/>
      <c r="AVV123" s="49"/>
      <c r="AVW123" s="49"/>
      <c r="AVX123" s="49"/>
      <c r="AVY123" s="49"/>
      <c r="AVZ123" s="49"/>
      <c r="AWA123" s="49"/>
      <c r="AWB123" s="49"/>
      <c r="AWC123" s="49"/>
      <c r="AWD123" s="49"/>
      <c r="AWE123" s="49"/>
      <c r="AWF123" s="49"/>
      <c r="AWG123" s="49"/>
      <c r="AWH123" s="49"/>
      <c r="AWI123" s="49"/>
      <c r="AWJ123" s="49"/>
      <c r="AWK123" s="49"/>
      <c r="AWL123" s="49"/>
      <c r="AWM123" s="49"/>
      <c r="AWN123" s="49"/>
      <c r="AWO123" s="49"/>
      <c r="AWP123" s="49"/>
      <c r="AWQ123" s="49"/>
      <c r="AWR123" s="49"/>
      <c r="AWS123" s="49"/>
      <c r="AWT123" s="49"/>
      <c r="AWU123" s="49"/>
      <c r="AWV123" s="49"/>
      <c r="AWW123" s="49"/>
      <c r="AWX123" s="49"/>
      <c r="AWY123" s="49"/>
      <c r="AWZ123" s="49"/>
      <c r="AXA123" s="49"/>
      <c r="AXB123" s="49"/>
      <c r="AXC123" s="49"/>
      <c r="AXD123" s="49"/>
      <c r="AXE123" s="49"/>
      <c r="AXF123" s="49"/>
      <c r="AXG123" s="49"/>
      <c r="AXH123" s="49"/>
      <c r="AXI123" s="49"/>
      <c r="AXJ123" s="49"/>
      <c r="AXK123" s="49"/>
      <c r="AXL123" s="49"/>
      <c r="AXM123" s="49"/>
      <c r="AXN123" s="49"/>
      <c r="AXO123" s="49"/>
      <c r="AXP123" s="49"/>
      <c r="AXQ123" s="49"/>
      <c r="AXR123" s="49"/>
      <c r="AXS123" s="49"/>
      <c r="AXT123" s="49"/>
      <c r="AXU123" s="49"/>
      <c r="AXV123" s="49"/>
      <c r="AXW123" s="49"/>
      <c r="AXX123" s="49"/>
      <c r="AXY123" s="49"/>
      <c r="AXZ123" s="49"/>
      <c r="AYA123" s="49"/>
      <c r="AYB123" s="49"/>
      <c r="AYC123" s="49"/>
      <c r="AYD123" s="49"/>
      <c r="AYE123" s="49"/>
      <c r="AYF123" s="49"/>
      <c r="AYG123" s="49"/>
      <c r="AYH123" s="49"/>
      <c r="AYI123" s="49"/>
      <c r="AYJ123" s="49"/>
      <c r="AYK123" s="49"/>
      <c r="AYL123" s="49"/>
      <c r="AYM123" s="49"/>
      <c r="AYN123" s="49"/>
      <c r="AYO123" s="49"/>
      <c r="AYP123" s="49"/>
      <c r="AYQ123" s="49"/>
      <c r="AYR123" s="49"/>
      <c r="AYS123" s="49"/>
      <c r="AYT123" s="49"/>
      <c r="AYU123" s="49"/>
      <c r="AYV123" s="49"/>
      <c r="AYW123" s="49"/>
      <c r="AYX123" s="49"/>
      <c r="AYY123" s="49"/>
      <c r="AYZ123" s="49"/>
      <c r="AZA123" s="49"/>
      <c r="AZB123" s="49"/>
      <c r="AZC123" s="49"/>
      <c r="AZD123" s="49"/>
      <c r="AZE123" s="49"/>
      <c r="AZF123" s="49"/>
      <c r="AZG123" s="49"/>
      <c r="AZH123" s="49"/>
      <c r="AZI123" s="49"/>
      <c r="AZJ123" s="49"/>
      <c r="AZK123" s="49"/>
      <c r="AZL123" s="49"/>
      <c r="AZM123" s="49"/>
      <c r="AZN123" s="49"/>
      <c r="AZO123" s="49"/>
      <c r="AZP123" s="49"/>
      <c r="AZQ123" s="49"/>
      <c r="AZR123" s="49"/>
      <c r="AZS123" s="49"/>
      <c r="AZT123" s="49"/>
      <c r="AZU123" s="49"/>
      <c r="AZV123" s="49"/>
      <c r="AZW123" s="49"/>
      <c r="AZX123" s="49"/>
      <c r="AZY123" s="49"/>
      <c r="AZZ123" s="49"/>
      <c r="BAA123" s="49"/>
      <c r="BAB123" s="49"/>
      <c r="BAC123" s="49"/>
      <c r="BAD123" s="49"/>
      <c r="BAE123" s="49"/>
      <c r="BAF123" s="49"/>
      <c r="BAG123" s="49"/>
      <c r="BAH123" s="49"/>
      <c r="BAI123" s="49"/>
      <c r="BAJ123" s="49"/>
      <c r="BAK123" s="49"/>
      <c r="BAL123" s="49"/>
      <c r="BAM123" s="49"/>
      <c r="BAN123" s="49"/>
      <c r="BAO123" s="49"/>
      <c r="BAP123" s="49"/>
      <c r="BAQ123" s="49"/>
      <c r="BAR123" s="49"/>
      <c r="BAS123" s="49"/>
      <c r="BAT123" s="49"/>
      <c r="BAU123" s="49"/>
      <c r="BAV123" s="49"/>
      <c r="BAW123" s="49"/>
      <c r="BAX123" s="49"/>
      <c r="BAY123" s="49"/>
      <c r="BAZ123" s="49"/>
      <c r="BBA123" s="49"/>
      <c r="BBB123" s="49"/>
      <c r="BBC123" s="49"/>
      <c r="BBD123" s="49"/>
      <c r="BBE123" s="49"/>
      <c r="BBF123" s="49"/>
      <c r="BBG123" s="49"/>
      <c r="BBH123" s="49"/>
      <c r="BBI123" s="49"/>
      <c r="BBJ123" s="49"/>
      <c r="BBK123" s="49"/>
      <c r="BBL123" s="49"/>
      <c r="BBM123" s="49"/>
      <c r="BBN123" s="49"/>
      <c r="BBO123" s="49"/>
      <c r="BBP123" s="49"/>
      <c r="BBQ123" s="49"/>
      <c r="BBR123" s="49"/>
      <c r="BBS123" s="49"/>
      <c r="BBT123" s="49"/>
      <c r="BBU123" s="49"/>
      <c r="BBV123" s="49"/>
      <c r="BBW123" s="49"/>
      <c r="BBX123" s="49"/>
      <c r="BBY123" s="49"/>
      <c r="BBZ123" s="49"/>
      <c r="BCA123" s="49"/>
      <c r="BCB123" s="49"/>
      <c r="BCC123" s="49"/>
      <c r="BCD123" s="49"/>
      <c r="BCE123" s="49"/>
      <c r="BCF123" s="49"/>
      <c r="BCG123" s="49"/>
      <c r="BCH123" s="49"/>
      <c r="BCI123" s="49"/>
      <c r="BCJ123" s="49"/>
      <c r="BCK123" s="49"/>
      <c r="BCL123" s="49"/>
      <c r="BCM123" s="49"/>
      <c r="BCN123" s="49"/>
      <c r="BCO123" s="49"/>
      <c r="BCP123" s="49"/>
      <c r="BCQ123" s="49"/>
      <c r="BCR123" s="49"/>
      <c r="BCS123" s="49"/>
      <c r="BCT123" s="49"/>
      <c r="BCU123" s="49"/>
      <c r="BCV123" s="49"/>
      <c r="BCW123" s="49"/>
      <c r="BCX123" s="49"/>
      <c r="BCY123" s="49"/>
      <c r="BCZ123" s="49"/>
      <c r="BDA123" s="49"/>
      <c r="BDB123" s="49"/>
      <c r="BDC123" s="49"/>
      <c r="BDD123" s="49"/>
      <c r="BDE123" s="49"/>
      <c r="BDF123" s="49"/>
      <c r="BDG123" s="49"/>
      <c r="BDH123" s="49"/>
      <c r="BDI123" s="49"/>
      <c r="BDJ123" s="49"/>
      <c r="BDK123" s="49"/>
      <c r="BDL123" s="49"/>
      <c r="BDM123" s="49"/>
      <c r="BDN123" s="49"/>
      <c r="BDO123" s="49"/>
      <c r="BDP123" s="49"/>
      <c r="BDQ123" s="49"/>
      <c r="BDR123" s="49"/>
      <c r="BDS123" s="49"/>
      <c r="BDT123" s="49"/>
      <c r="BDU123" s="49"/>
      <c r="BDV123" s="49"/>
      <c r="BDW123" s="49"/>
      <c r="BDX123" s="49"/>
      <c r="BDY123" s="49"/>
      <c r="BDZ123" s="49"/>
      <c r="BEA123" s="49"/>
      <c r="BEB123" s="49"/>
      <c r="BEC123" s="49"/>
      <c r="BED123" s="49"/>
      <c r="BEE123" s="49"/>
      <c r="BEF123" s="49"/>
      <c r="BEG123" s="49"/>
      <c r="BEH123" s="49"/>
      <c r="BEI123" s="49"/>
      <c r="BEJ123" s="49"/>
      <c r="BEK123" s="49"/>
      <c r="BEL123" s="49"/>
      <c r="BEM123" s="49"/>
      <c r="BEN123" s="49"/>
      <c r="BEO123" s="49"/>
      <c r="BEP123" s="49"/>
      <c r="BEQ123" s="49"/>
      <c r="BER123" s="49"/>
      <c r="BES123" s="49"/>
      <c r="BET123" s="49"/>
      <c r="BEU123" s="49"/>
      <c r="BEV123" s="49"/>
      <c r="BEW123" s="49"/>
      <c r="BEX123" s="49"/>
      <c r="BEY123" s="49"/>
      <c r="BEZ123" s="49"/>
      <c r="BFA123" s="49"/>
      <c r="BFB123" s="49"/>
      <c r="BFC123" s="49"/>
      <c r="BFD123" s="49"/>
      <c r="BFE123" s="49"/>
      <c r="BFF123" s="49"/>
      <c r="BFG123" s="49"/>
      <c r="BFH123" s="49"/>
      <c r="BFI123" s="49"/>
      <c r="BFJ123" s="49"/>
      <c r="BFK123" s="49"/>
      <c r="BFL123" s="49"/>
      <c r="BFM123" s="49"/>
      <c r="BFN123" s="49"/>
      <c r="BFO123" s="49"/>
      <c r="BFP123" s="49"/>
      <c r="BFQ123" s="49"/>
      <c r="BFR123" s="49"/>
      <c r="BFS123" s="49"/>
      <c r="BFT123" s="49"/>
      <c r="BFU123" s="49"/>
      <c r="BFV123" s="49"/>
      <c r="BFW123" s="49"/>
      <c r="BFX123" s="49"/>
      <c r="BFY123" s="49"/>
      <c r="BFZ123" s="49"/>
      <c r="BGA123" s="49"/>
      <c r="BGB123" s="49"/>
      <c r="BGC123" s="49"/>
      <c r="BGD123" s="49"/>
      <c r="BGE123" s="49"/>
      <c r="BGF123" s="49"/>
      <c r="BGG123" s="49"/>
      <c r="BGH123" s="49"/>
      <c r="BGI123" s="49"/>
      <c r="BGJ123" s="49"/>
      <c r="BGK123" s="49"/>
      <c r="BGL123" s="49"/>
      <c r="BGM123" s="49"/>
      <c r="BGN123" s="49"/>
      <c r="BGO123" s="49"/>
      <c r="BGP123" s="49"/>
      <c r="BGQ123" s="49"/>
      <c r="BGR123" s="49"/>
      <c r="BGS123" s="49"/>
      <c r="BGT123" s="49"/>
      <c r="BGU123" s="49"/>
      <c r="BGV123" s="49"/>
      <c r="BGW123" s="49"/>
      <c r="BGX123" s="49"/>
      <c r="BGY123" s="49"/>
      <c r="BGZ123" s="49"/>
      <c r="BHA123" s="49"/>
      <c r="BHB123" s="49"/>
      <c r="BHC123" s="49"/>
      <c r="BHD123" s="49"/>
      <c r="BHE123" s="49"/>
      <c r="BHF123" s="49"/>
      <c r="BHG123" s="49"/>
      <c r="BHH123" s="49"/>
      <c r="BHI123" s="49"/>
      <c r="BHJ123" s="49"/>
      <c r="BHK123" s="49"/>
      <c r="BHL123" s="49"/>
      <c r="BHM123" s="49"/>
      <c r="BHN123" s="49"/>
      <c r="BHO123" s="49"/>
      <c r="BHP123" s="49"/>
      <c r="BHQ123" s="49"/>
      <c r="BHR123" s="49"/>
      <c r="BHS123" s="49"/>
      <c r="BHT123" s="49"/>
      <c r="BHU123" s="49"/>
      <c r="BHV123" s="49"/>
      <c r="BHW123" s="49"/>
      <c r="BHX123" s="49"/>
      <c r="BHY123" s="49"/>
      <c r="BHZ123" s="49"/>
      <c r="BIA123" s="49"/>
      <c r="BIB123" s="49"/>
      <c r="BIC123" s="49"/>
      <c r="BID123" s="49"/>
      <c r="BIE123" s="49"/>
      <c r="BIF123" s="49"/>
      <c r="BIG123" s="49"/>
      <c r="BIH123" s="49"/>
      <c r="BII123" s="49"/>
      <c r="BIJ123" s="49"/>
      <c r="BIK123" s="49"/>
      <c r="BIL123" s="49"/>
      <c r="BIM123" s="49"/>
      <c r="BIN123" s="49"/>
      <c r="BIO123" s="49"/>
      <c r="BIP123" s="49"/>
      <c r="BIQ123" s="49"/>
      <c r="BIR123" s="49"/>
      <c r="BIS123" s="49"/>
      <c r="BIT123" s="49"/>
      <c r="BIU123" s="49"/>
      <c r="BIV123" s="49"/>
      <c r="BIW123" s="49"/>
      <c r="BIX123" s="49"/>
      <c r="BIY123" s="49"/>
      <c r="BIZ123" s="49"/>
      <c r="BJA123" s="49"/>
      <c r="BJB123" s="49"/>
      <c r="BJC123" s="49"/>
      <c r="BJD123" s="49"/>
      <c r="BJE123" s="49"/>
      <c r="BJF123" s="49"/>
      <c r="BJG123" s="49"/>
      <c r="BJH123" s="49"/>
      <c r="BJI123" s="49"/>
      <c r="BJJ123" s="49"/>
      <c r="BJK123" s="49"/>
      <c r="BJL123" s="49"/>
      <c r="BJM123" s="49"/>
      <c r="BJN123" s="49"/>
      <c r="BJO123" s="49"/>
      <c r="BJP123" s="49"/>
      <c r="BJQ123" s="49"/>
      <c r="BJR123" s="49"/>
      <c r="BJS123" s="49"/>
      <c r="BJT123" s="49"/>
      <c r="BJU123" s="49"/>
      <c r="BJV123" s="49"/>
      <c r="BJW123" s="49"/>
      <c r="BJX123" s="49"/>
      <c r="BJY123" s="49"/>
      <c r="BJZ123" s="49"/>
      <c r="BKA123" s="49"/>
      <c r="BKB123" s="49"/>
      <c r="BKC123" s="49"/>
      <c r="BKD123" s="49"/>
      <c r="BKE123" s="49"/>
      <c r="BKF123" s="49"/>
      <c r="BKG123" s="49"/>
      <c r="BKH123" s="49"/>
      <c r="BKI123" s="49"/>
      <c r="BKJ123" s="49"/>
      <c r="BKK123" s="49"/>
      <c r="BKL123" s="49"/>
      <c r="BKM123" s="49"/>
      <c r="BKN123" s="49"/>
      <c r="BKO123" s="49"/>
      <c r="BKP123" s="49"/>
      <c r="BKQ123" s="49"/>
      <c r="BKR123" s="49"/>
      <c r="BKS123" s="49"/>
      <c r="BKT123" s="49"/>
      <c r="BKU123" s="49"/>
      <c r="BKV123" s="49"/>
      <c r="BKW123" s="49"/>
      <c r="BKX123" s="49"/>
      <c r="BKY123" s="49"/>
      <c r="BKZ123" s="49"/>
      <c r="BLA123" s="49"/>
      <c r="BLB123" s="49"/>
      <c r="BLC123" s="49"/>
      <c r="BLD123" s="49"/>
      <c r="BLE123" s="49"/>
      <c r="BLF123" s="49"/>
      <c r="BLG123" s="49"/>
      <c r="BLH123" s="49"/>
      <c r="BLI123" s="49"/>
      <c r="BLJ123" s="49"/>
      <c r="BLK123" s="49"/>
      <c r="BLL123" s="49"/>
      <c r="BLM123" s="49"/>
      <c r="BLN123" s="49"/>
      <c r="BLO123" s="49"/>
      <c r="BLP123" s="49"/>
      <c r="BLQ123" s="49"/>
      <c r="BLR123" s="49"/>
      <c r="BLS123" s="49"/>
      <c r="BLT123" s="49"/>
      <c r="BLU123" s="49"/>
      <c r="BLV123" s="49"/>
      <c r="BLW123" s="49"/>
      <c r="BLX123" s="49"/>
      <c r="BLY123" s="49"/>
      <c r="BLZ123" s="49"/>
      <c r="BMA123" s="49"/>
      <c r="BMB123" s="49"/>
      <c r="BMC123" s="49"/>
      <c r="BMD123" s="49"/>
      <c r="BME123" s="49"/>
      <c r="BMF123" s="49"/>
      <c r="BMG123" s="49"/>
      <c r="BMH123" s="49"/>
      <c r="BMI123" s="49"/>
      <c r="BMJ123" s="49"/>
      <c r="BMK123" s="49"/>
      <c r="BML123" s="49"/>
      <c r="BMM123" s="49"/>
      <c r="BMN123" s="49"/>
      <c r="BMO123" s="49"/>
      <c r="BMP123" s="49"/>
      <c r="BMQ123" s="49"/>
      <c r="BMR123" s="49"/>
      <c r="BMS123" s="49"/>
      <c r="BMT123" s="49"/>
      <c r="BMU123" s="49"/>
      <c r="BMV123" s="49"/>
      <c r="BMW123" s="49"/>
      <c r="BMX123" s="49"/>
      <c r="BMY123" s="49"/>
      <c r="BMZ123" s="49"/>
      <c r="BNA123" s="49"/>
      <c r="BNB123" s="49"/>
      <c r="BNC123" s="49"/>
      <c r="BND123" s="49"/>
      <c r="BNE123" s="49"/>
      <c r="BNF123" s="49"/>
      <c r="BNG123" s="49"/>
      <c r="BNH123" s="49"/>
      <c r="BNI123" s="49"/>
      <c r="BNJ123" s="49"/>
      <c r="BNK123" s="49"/>
      <c r="BNL123" s="49"/>
      <c r="BNM123" s="49"/>
      <c r="BNN123" s="49"/>
      <c r="BNO123" s="49"/>
      <c r="BNP123" s="49"/>
      <c r="BNQ123" s="49"/>
      <c r="BNR123" s="49"/>
      <c r="BNS123" s="49"/>
      <c r="BNT123" s="49"/>
      <c r="BNU123" s="49"/>
      <c r="BNV123" s="49"/>
      <c r="BNW123" s="49"/>
      <c r="BNX123" s="49"/>
      <c r="BNY123" s="49"/>
      <c r="BNZ123" s="49"/>
      <c r="BOA123" s="49"/>
      <c r="BOB123" s="49"/>
      <c r="BOC123" s="49"/>
      <c r="BOD123" s="49"/>
      <c r="BOE123" s="49"/>
      <c r="BOF123" s="49"/>
      <c r="BOG123" s="49"/>
      <c r="BOH123" s="49"/>
      <c r="BOI123" s="49"/>
      <c r="BOJ123" s="49"/>
      <c r="BOK123" s="49"/>
      <c r="BOL123" s="49"/>
      <c r="BOM123" s="49"/>
      <c r="BON123" s="49"/>
      <c r="BOO123" s="49"/>
      <c r="BOP123" s="49"/>
      <c r="BOQ123" s="49"/>
      <c r="BOR123" s="49"/>
      <c r="BOS123" s="49"/>
      <c r="BOT123" s="49"/>
      <c r="BOU123" s="49"/>
      <c r="BOV123" s="49"/>
      <c r="BOW123" s="49"/>
      <c r="BOX123" s="49"/>
      <c r="BOY123" s="49"/>
      <c r="BOZ123" s="49"/>
      <c r="BPA123" s="49"/>
      <c r="BPB123" s="49"/>
      <c r="BPC123" s="49"/>
      <c r="BPD123" s="49"/>
      <c r="BPE123" s="49"/>
      <c r="BPF123" s="49"/>
      <c r="BPG123" s="49"/>
      <c r="BPH123" s="49"/>
      <c r="BPI123" s="49"/>
      <c r="BPJ123" s="49"/>
      <c r="BPK123" s="49"/>
      <c r="BPL123" s="49"/>
      <c r="BPM123" s="49"/>
      <c r="BPN123" s="49"/>
      <c r="BPO123" s="49"/>
      <c r="BPP123" s="49"/>
      <c r="BPQ123" s="49"/>
      <c r="BPR123" s="49"/>
      <c r="BPS123" s="49"/>
      <c r="BPT123" s="49"/>
      <c r="BPU123" s="49"/>
      <c r="BPV123" s="49"/>
      <c r="BPW123" s="49"/>
      <c r="BPX123" s="49"/>
      <c r="BPY123" s="49"/>
      <c r="BPZ123" s="49"/>
      <c r="BQA123" s="49"/>
      <c r="BQB123" s="49"/>
      <c r="BQC123" s="49"/>
      <c r="BQD123" s="49"/>
      <c r="BQE123" s="49"/>
      <c r="BQF123" s="49"/>
      <c r="BQG123" s="49"/>
      <c r="BQH123" s="49"/>
      <c r="BQI123" s="49"/>
      <c r="BQJ123" s="49"/>
      <c r="BQK123" s="49"/>
      <c r="BQL123" s="49"/>
      <c r="BQM123" s="49"/>
      <c r="BQN123" s="49"/>
      <c r="BQO123" s="49"/>
      <c r="BQP123" s="49"/>
      <c r="BQQ123" s="49"/>
      <c r="BQR123" s="49"/>
      <c r="BQS123" s="49"/>
      <c r="BQT123" s="49"/>
      <c r="BQU123" s="49"/>
      <c r="BQV123" s="49"/>
      <c r="BQW123" s="49"/>
      <c r="BQX123" s="49"/>
      <c r="BQY123" s="49"/>
      <c r="BQZ123" s="49"/>
      <c r="BRA123" s="49"/>
      <c r="BRB123" s="49"/>
      <c r="BRC123" s="49"/>
      <c r="BRD123" s="49"/>
      <c r="BRE123" s="49"/>
      <c r="BRF123" s="49"/>
      <c r="BRG123" s="49"/>
      <c r="BRH123" s="49"/>
      <c r="BRI123" s="49"/>
      <c r="BRJ123" s="49"/>
      <c r="BRK123" s="49"/>
      <c r="BRL123" s="49"/>
      <c r="BRM123" s="49"/>
      <c r="BRN123" s="49"/>
      <c r="BRO123" s="49"/>
      <c r="BRP123" s="49"/>
      <c r="BRQ123" s="49"/>
      <c r="BRR123" s="49"/>
      <c r="BRS123" s="49"/>
      <c r="BRT123" s="49"/>
      <c r="BRU123" s="49"/>
      <c r="BRV123" s="49"/>
      <c r="BRW123" s="49"/>
      <c r="BRX123" s="49"/>
      <c r="BRY123" s="49"/>
      <c r="BRZ123" s="49"/>
      <c r="BSA123" s="49"/>
      <c r="BSB123" s="49"/>
      <c r="BSC123" s="49"/>
      <c r="BSD123" s="49"/>
      <c r="BSE123" s="49"/>
      <c r="BSF123" s="49"/>
      <c r="BSG123" s="49"/>
      <c r="BSH123" s="49"/>
      <c r="BSI123" s="49"/>
      <c r="BSJ123" s="49"/>
      <c r="BSK123" s="49"/>
      <c r="BSL123" s="49"/>
      <c r="BSM123" s="49"/>
      <c r="BSN123" s="49"/>
      <c r="BSO123" s="49"/>
      <c r="BSP123" s="49"/>
      <c r="BSQ123" s="49"/>
      <c r="BSR123" s="49"/>
      <c r="BSS123" s="49"/>
      <c r="BST123" s="49"/>
      <c r="BSU123" s="49"/>
      <c r="BSV123" s="49"/>
      <c r="BSW123" s="49"/>
      <c r="BSX123" s="49"/>
      <c r="BSY123" s="49"/>
      <c r="BSZ123" s="49"/>
      <c r="BTA123" s="49"/>
      <c r="BTB123" s="49"/>
      <c r="BTC123" s="49"/>
      <c r="BTD123" s="49"/>
      <c r="BTE123" s="49"/>
      <c r="BTF123" s="49"/>
      <c r="BTG123" s="49"/>
      <c r="BTH123" s="49"/>
      <c r="BTI123" s="49"/>
      <c r="BTJ123" s="49"/>
      <c r="BTK123" s="49"/>
      <c r="BTL123" s="49"/>
      <c r="BTM123" s="49"/>
      <c r="BTN123" s="49"/>
      <c r="BTO123" s="49"/>
      <c r="BTP123" s="49"/>
      <c r="BTQ123" s="49"/>
      <c r="BTR123" s="49"/>
      <c r="BTS123" s="49"/>
      <c r="BTT123" s="49"/>
      <c r="BTU123" s="49"/>
      <c r="BTV123" s="49"/>
      <c r="BTW123" s="49"/>
      <c r="BTX123" s="49"/>
      <c r="BTY123" s="49"/>
      <c r="BTZ123" s="49"/>
      <c r="BUA123" s="49"/>
      <c r="BUB123" s="49"/>
      <c r="BUC123" s="49"/>
      <c r="BUD123" s="49"/>
      <c r="BUE123" s="49"/>
      <c r="BUF123" s="49"/>
      <c r="BUG123" s="49"/>
      <c r="BUH123" s="49"/>
      <c r="BUI123" s="49"/>
      <c r="BUJ123" s="49"/>
      <c r="BUK123" s="49"/>
      <c r="BUL123" s="49"/>
      <c r="BUM123" s="49"/>
      <c r="BUN123" s="49"/>
      <c r="BUO123" s="49"/>
      <c r="BUP123" s="49"/>
      <c r="BUQ123" s="49"/>
      <c r="BUR123" s="49"/>
      <c r="BUS123" s="49"/>
      <c r="BUT123" s="49"/>
      <c r="BUU123" s="49"/>
      <c r="BUV123" s="49"/>
      <c r="BUW123" s="49"/>
      <c r="BUX123" s="49"/>
      <c r="BUY123" s="49"/>
      <c r="BUZ123" s="49"/>
      <c r="BVA123" s="49"/>
      <c r="BVB123" s="49"/>
      <c r="BVC123" s="49"/>
      <c r="BVD123" s="49"/>
      <c r="BVE123" s="49"/>
      <c r="BVF123" s="49"/>
      <c r="BVG123" s="49"/>
      <c r="BVH123" s="49"/>
      <c r="BVI123" s="49"/>
      <c r="BVJ123" s="49"/>
      <c r="BVK123" s="49"/>
      <c r="BVL123" s="49"/>
      <c r="BVM123" s="49"/>
      <c r="BVN123" s="49"/>
      <c r="BVO123" s="49"/>
      <c r="BVP123" s="49"/>
      <c r="BVQ123" s="49"/>
      <c r="BVR123" s="49"/>
      <c r="BVS123" s="49"/>
      <c r="BVT123" s="49"/>
      <c r="BVU123" s="49"/>
      <c r="BVV123" s="49"/>
      <c r="BVW123" s="49"/>
      <c r="BVX123" s="49"/>
      <c r="BVY123" s="49"/>
      <c r="BVZ123" s="49"/>
      <c r="BWA123" s="49"/>
      <c r="BWB123" s="49"/>
      <c r="BWC123" s="49"/>
      <c r="BWD123" s="49"/>
      <c r="BWE123" s="49"/>
      <c r="BWF123" s="49"/>
      <c r="BWG123" s="49"/>
      <c r="BWH123" s="49"/>
      <c r="BWI123" s="49"/>
      <c r="BWJ123" s="49"/>
      <c r="BWK123" s="49"/>
      <c r="BWL123" s="49"/>
      <c r="BWM123" s="49"/>
      <c r="BWN123" s="49"/>
      <c r="BWO123" s="49"/>
      <c r="BWP123" s="49"/>
      <c r="BWQ123" s="49"/>
      <c r="BWR123" s="49"/>
      <c r="BWS123" s="49"/>
      <c r="BWT123" s="49"/>
      <c r="BWU123" s="49"/>
      <c r="BWV123" s="49"/>
      <c r="BWW123" s="49"/>
      <c r="BWX123" s="49"/>
      <c r="BWY123" s="49"/>
      <c r="BWZ123" s="49"/>
      <c r="BXA123" s="49"/>
      <c r="BXB123" s="49"/>
      <c r="BXC123" s="49"/>
      <c r="BXD123" s="49"/>
      <c r="BXE123" s="49"/>
      <c r="BXF123" s="49"/>
      <c r="BXG123" s="49"/>
      <c r="BXH123" s="49"/>
      <c r="BXI123" s="49"/>
      <c r="BXJ123" s="49"/>
      <c r="BXK123" s="49"/>
      <c r="BXL123" s="49"/>
      <c r="BXM123" s="49"/>
      <c r="BXN123" s="49"/>
      <c r="BXO123" s="49"/>
      <c r="BXP123" s="49"/>
      <c r="BXQ123" s="49"/>
      <c r="BXR123" s="49"/>
      <c r="BXS123" s="49"/>
      <c r="BXT123" s="49"/>
      <c r="BXU123" s="49"/>
      <c r="BXV123" s="49"/>
      <c r="BXW123" s="49"/>
      <c r="BXX123" s="49"/>
      <c r="BXY123" s="49"/>
      <c r="BXZ123" s="49"/>
      <c r="BYA123" s="49"/>
      <c r="BYB123" s="49"/>
      <c r="BYC123" s="49"/>
      <c r="BYD123" s="49"/>
      <c r="BYE123" s="49"/>
      <c r="BYF123" s="49"/>
      <c r="BYG123" s="49"/>
      <c r="BYH123" s="49"/>
      <c r="BYI123" s="49"/>
      <c r="BYJ123" s="49"/>
      <c r="BYK123" s="49"/>
      <c r="BYL123" s="49"/>
      <c r="BYM123" s="49"/>
      <c r="BYN123" s="49"/>
      <c r="BYO123" s="49"/>
      <c r="BYP123" s="49"/>
      <c r="BYQ123" s="49"/>
      <c r="BYR123" s="49"/>
      <c r="BYS123" s="49"/>
      <c r="BYT123" s="49"/>
      <c r="BYU123" s="49"/>
      <c r="BYV123" s="49"/>
      <c r="BYW123" s="49"/>
      <c r="BYX123" s="49"/>
      <c r="BYY123" s="49"/>
      <c r="BYZ123" s="49"/>
      <c r="BZA123" s="49"/>
      <c r="BZB123" s="49"/>
      <c r="BZC123" s="49"/>
      <c r="BZD123" s="49"/>
      <c r="BZE123" s="49"/>
      <c r="BZF123" s="49"/>
      <c r="BZG123" s="49"/>
      <c r="BZH123" s="49"/>
      <c r="BZI123" s="49"/>
      <c r="BZJ123" s="49"/>
      <c r="BZK123" s="49"/>
      <c r="BZL123" s="49"/>
      <c r="BZM123" s="49"/>
      <c r="BZN123" s="49"/>
      <c r="BZO123" s="49"/>
      <c r="BZP123" s="49"/>
      <c r="BZQ123" s="49"/>
      <c r="BZR123" s="49"/>
      <c r="BZS123" s="49"/>
      <c r="BZT123" s="49"/>
      <c r="BZU123" s="49"/>
      <c r="BZV123" s="49"/>
      <c r="BZW123" s="49"/>
      <c r="BZX123" s="49"/>
      <c r="BZY123" s="49"/>
      <c r="BZZ123" s="49"/>
      <c r="CAA123" s="49"/>
      <c r="CAB123" s="49"/>
      <c r="CAC123" s="49"/>
      <c r="CAD123" s="49"/>
      <c r="CAE123" s="49"/>
      <c r="CAF123" s="49"/>
      <c r="CAG123" s="49"/>
      <c r="CAH123" s="49"/>
      <c r="CAI123" s="49"/>
      <c r="CAJ123" s="49"/>
      <c r="CAK123" s="49"/>
      <c r="CAL123" s="49"/>
      <c r="CAM123" s="49"/>
      <c r="CAN123" s="49"/>
      <c r="CAO123" s="49"/>
      <c r="CAP123" s="49"/>
      <c r="CAQ123" s="49"/>
      <c r="CAR123" s="49"/>
      <c r="CAS123" s="49"/>
      <c r="CAT123" s="49"/>
      <c r="CAU123" s="49"/>
      <c r="CAV123" s="49"/>
      <c r="CAW123" s="49"/>
      <c r="CAX123" s="49"/>
      <c r="CAY123" s="49"/>
      <c r="CAZ123" s="49"/>
      <c r="CBA123" s="49"/>
      <c r="CBB123" s="49"/>
      <c r="CBC123" s="49"/>
      <c r="CBD123" s="49"/>
      <c r="CBE123" s="49"/>
      <c r="CBF123" s="49"/>
      <c r="CBG123" s="49"/>
      <c r="CBH123" s="49"/>
      <c r="CBI123" s="49"/>
      <c r="CBJ123" s="49"/>
      <c r="CBK123" s="49"/>
      <c r="CBL123" s="49"/>
      <c r="CBM123" s="49"/>
      <c r="CBN123" s="49"/>
      <c r="CBO123" s="49"/>
      <c r="CBP123" s="49"/>
      <c r="CBQ123" s="49"/>
      <c r="CBR123" s="49"/>
      <c r="CBS123" s="49"/>
      <c r="CBT123" s="49"/>
      <c r="CBU123" s="49"/>
      <c r="CBV123" s="49"/>
      <c r="CBW123" s="49"/>
      <c r="CBX123" s="49"/>
      <c r="CBY123" s="49"/>
      <c r="CBZ123" s="49"/>
      <c r="CCA123" s="49"/>
      <c r="CCB123" s="49"/>
      <c r="CCC123" s="49"/>
      <c r="CCD123" s="49"/>
      <c r="CCE123" s="49"/>
      <c r="CCF123" s="49"/>
      <c r="CCG123" s="49"/>
      <c r="CCH123" s="49"/>
      <c r="CCI123" s="49"/>
      <c r="CCJ123" s="49"/>
      <c r="CCK123" s="49"/>
      <c r="CCL123" s="49"/>
      <c r="CCM123" s="49"/>
      <c r="CCN123" s="49"/>
      <c r="CCO123" s="49"/>
      <c r="CCP123" s="49"/>
      <c r="CCQ123" s="49"/>
      <c r="CCR123" s="49"/>
      <c r="CCS123" s="49"/>
      <c r="CCT123" s="49"/>
      <c r="CCU123" s="49"/>
      <c r="CCV123" s="49"/>
      <c r="CCW123" s="49"/>
      <c r="CCX123" s="49"/>
      <c r="CCY123" s="49"/>
      <c r="CCZ123" s="49"/>
      <c r="CDA123" s="49"/>
      <c r="CDB123" s="49"/>
      <c r="CDC123" s="49"/>
      <c r="CDD123" s="49"/>
      <c r="CDE123" s="49"/>
      <c r="CDF123" s="49"/>
      <c r="CDG123" s="49"/>
      <c r="CDH123" s="49"/>
      <c r="CDI123" s="49"/>
      <c r="CDJ123" s="49"/>
      <c r="CDK123" s="49"/>
      <c r="CDL123" s="49"/>
      <c r="CDM123" s="49"/>
      <c r="CDN123" s="49"/>
      <c r="CDO123" s="49"/>
      <c r="CDP123" s="49"/>
      <c r="CDQ123" s="49"/>
      <c r="CDR123" s="49"/>
      <c r="CDS123" s="49"/>
      <c r="CDT123" s="49"/>
      <c r="CDU123" s="49"/>
      <c r="CDV123" s="49"/>
      <c r="CDW123" s="49"/>
      <c r="CDX123" s="49"/>
      <c r="CDY123" s="49"/>
      <c r="CDZ123" s="49"/>
      <c r="CEA123" s="49"/>
      <c r="CEB123" s="49"/>
      <c r="CEC123" s="49"/>
      <c r="CED123" s="49"/>
      <c r="CEE123" s="49"/>
      <c r="CEF123" s="49"/>
      <c r="CEG123" s="49"/>
      <c r="CEH123" s="49"/>
      <c r="CEI123" s="49"/>
      <c r="CEJ123" s="49"/>
      <c r="CEK123" s="49"/>
      <c r="CEL123" s="49"/>
      <c r="CEM123" s="49"/>
      <c r="CEN123" s="49"/>
      <c r="CEO123" s="49"/>
      <c r="CEP123" s="49"/>
      <c r="CEQ123" s="49"/>
      <c r="CER123" s="49"/>
      <c r="CES123" s="49"/>
      <c r="CET123" s="49"/>
      <c r="CEU123" s="49"/>
      <c r="CEV123" s="49"/>
      <c r="CEW123" s="49"/>
      <c r="CEX123" s="49"/>
      <c r="CEY123" s="49"/>
      <c r="CEZ123" s="49"/>
      <c r="CFA123" s="49"/>
      <c r="CFB123" s="49"/>
      <c r="CFC123" s="49"/>
      <c r="CFD123" s="49"/>
      <c r="CFE123" s="49"/>
      <c r="CFF123" s="49"/>
      <c r="CFG123" s="49"/>
      <c r="CFH123" s="49"/>
      <c r="CFI123" s="49"/>
      <c r="CFJ123" s="49"/>
      <c r="CFK123" s="49"/>
      <c r="CFL123" s="49"/>
      <c r="CFM123" s="49"/>
      <c r="CFN123" s="49"/>
      <c r="CFO123" s="49"/>
      <c r="CFP123" s="49"/>
      <c r="CFQ123" s="49"/>
      <c r="CFR123" s="49"/>
      <c r="CFS123" s="49"/>
      <c r="CFT123" s="49"/>
      <c r="CFU123" s="49"/>
      <c r="CFV123" s="49"/>
      <c r="CFW123" s="49"/>
      <c r="CFX123" s="49"/>
      <c r="CFY123" s="49"/>
      <c r="CFZ123" s="49"/>
      <c r="CGA123" s="49"/>
      <c r="CGB123" s="49"/>
      <c r="CGC123" s="49"/>
      <c r="CGD123" s="49"/>
      <c r="CGE123" s="49"/>
      <c r="CGF123" s="49"/>
      <c r="CGG123" s="49"/>
      <c r="CGH123" s="49"/>
      <c r="CGI123" s="49"/>
      <c r="CGJ123" s="49"/>
      <c r="CGK123" s="49"/>
      <c r="CGL123" s="49"/>
      <c r="CGM123" s="49"/>
      <c r="CGN123" s="49"/>
      <c r="CGO123" s="49"/>
      <c r="CGP123" s="49"/>
      <c r="CGQ123" s="49"/>
      <c r="CGR123" s="49"/>
      <c r="CGS123" s="49"/>
      <c r="CGT123" s="49"/>
      <c r="CGU123" s="49"/>
      <c r="CGV123" s="49"/>
      <c r="CGW123" s="49"/>
      <c r="CGX123" s="49"/>
      <c r="CGY123" s="49"/>
      <c r="CGZ123" s="49"/>
      <c r="CHA123" s="49"/>
      <c r="CHB123" s="49"/>
      <c r="CHC123" s="49"/>
      <c r="CHD123" s="49"/>
      <c r="CHE123" s="49"/>
      <c r="CHF123" s="49"/>
      <c r="CHG123" s="49"/>
      <c r="CHH123" s="49"/>
      <c r="CHI123" s="49"/>
      <c r="CHJ123" s="49"/>
      <c r="CHK123" s="49"/>
      <c r="CHL123" s="49"/>
      <c r="CHM123" s="49"/>
      <c r="CHN123" s="49"/>
      <c r="CHO123" s="49"/>
      <c r="CHP123" s="49"/>
      <c r="CHQ123" s="49"/>
      <c r="CHR123" s="49"/>
      <c r="CHS123" s="49"/>
      <c r="CHT123" s="49"/>
      <c r="CHU123" s="49"/>
      <c r="CHV123" s="49"/>
      <c r="CHW123" s="49"/>
      <c r="CHX123" s="49"/>
      <c r="CHY123" s="49"/>
      <c r="CHZ123" s="49"/>
      <c r="CIA123" s="49"/>
      <c r="CIB123" s="49"/>
      <c r="CIC123" s="49"/>
      <c r="CID123" s="49"/>
      <c r="CIE123" s="49"/>
      <c r="CIF123" s="49"/>
      <c r="CIG123" s="49"/>
      <c r="CIH123" s="49"/>
      <c r="CII123" s="49"/>
      <c r="CIJ123" s="49"/>
      <c r="CIK123" s="49"/>
      <c r="CIL123" s="49"/>
      <c r="CIM123" s="49"/>
      <c r="CIN123" s="49"/>
      <c r="CIO123" s="49"/>
      <c r="CIP123" s="49"/>
      <c r="CIQ123" s="49"/>
      <c r="CIR123" s="49"/>
      <c r="CIS123" s="49"/>
      <c r="CIT123" s="49"/>
      <c r="CIU123" s="49"/>
      <c r="CIV123" s="49"/>
      <c r="CIW123" s="49"/>
      <c r="CIX123" s="49"/>
      <c r="CIY123" s="49"/>
      <c r="CIZ123" s="49"/>
      <c r="CJA123" s="49"/>
      <c r="CJB123" s="49"/>
      <c r="CJC123" s="49"/>
      <c r="CJD123" s="49"/>
      <c r="CJE123" s="49"/>
      <c r="CJF123" s="49"/>
      <c r="CJG123" s="49"/>
      <c r="CJH123" s="49"/>
      <c r="CJI123" s="49"/>
      <c r="CJJ123" s="49"/>
      <c r="CJK123" s="49"/>
      <c r="CJL123" s="49"/>
      <c r="CJM123" s="49"/>
      <c r="CJN123" s="49"/>
      <c r="CJO123" s="49"/>
      <c r="CJP123" s="49"/>
      <c r="CJQ123" s="49"/>
      <c r="CJR123" s="49"/>
      <c r="CJS123" s="49"/>
      <c r="CJT123" s="49"/>
      <c r="CJU123" s="49"/>
      <c r="CJV123" s="49"/>
      <c r="CJW123" s="49"/>
      <c r="CJX123" s="49"/>
      <c r="CJY123" s="49"/>
      <c r="CJZ123" s="49"/>
      <c r="CKA123" s="49"/>
      <c r="CKB123" s="49"/>
      <c r="CKC123" s="49"/>
      <c r="CKD123" s="49"/>
      <c r="CKE123" s="49"/>
      <c r="CKF123" s="49"/>
      <c r="CKG123" s="49"/>
      <c r="CKH123" s="49"/>
      <c r="CKI123" s="49"/>
      <c r="CKJ123" s="49"/>
      <c r="CKK123" s="49"/>
      <c r="CKL123" s="49"/>
      <c r="CKM123" s="49"/>
      <c r="CKN123" s="49"/>
      <c r="CKO123" s="49"/>
      <c r="CKP123" s="49"/>
      <c r="CKQ123" s="49"/>
      <c r="CKR123" s="49"/>
      <c r="CKS123" s="49"/>
      <c r="CKT123" s="49"/>
      <c r="CKU123" s="49"/>
      <c r="CKV123" s="49"/>
      <c r="CKW123" s="49"/>
      <c r="CKX123" s="49"/>
      <c r="CKY123" s="49"/>
      <c r="CKZ123" s="49"/>
      <c r="CLA123" s="49"/>
      <c r="CLB123" s="49"/>
      <c r="CLC123" s="49"/>
      <c r="CLD123" s="49"/>
      <c r="CLE123" s="49"/>
      <c r="CLF123" s="49"/>
      <c r="CLG123" s="49"/>
      <c r="CLH123" s="49"/>
      <c r="CLI123" s="49"/>
      <c r="CLJ123" s="49"/>
      <c r="CLK123" s="49"/>
      <c r="CLL123" s="49"/>
      <c r="CLM123" s="49"/>
      <c r="CLN123" s="49"/>
      <c r="CLO123" s="49"/>
      <c r="CLP123" s="49"/>
      <c r="CLQ123" s="49"/>
      <c r="CLR123" s="49"/>
      <c r="CLS123" s="49"/>
      <c r="CLT123" s="49"/>
      <c r="CLU123" s="49"/>
      <c r="CLV123" s="49"/>
      <c r="CLW123" s="49"/>
      <c r="CLX123" s="49"/>
      <c r="CLY123" s="49"/>
      <c r="CLZ123" s="49"/>
      <c r="CMA123" s="49"/>
      <c r="CMB123" s="49"/>
      <c r="CMC123" s="49"/>
      <c r="CMD123" s="49"/>
      <c r="CME123" s="49"/>
      <c r="CMF123" s="49"/>
      <c r="CMG123" s="49"/>
      <c r="CMH123" s="49"/>
      <c r="CMI123" s="49"/>
      <c r="CMJ123" s="49"/>
      <c r="CMK123" s="49"/>
      <c r="CML123" s="49"/>
      <c r="CMM123" s="49"/>
      <c r="CMN123" s="49"/>
      <c r="CMO123" s="49"/>
      <c r="CMP123" s="49"/>
      <c r="CMQ123" s="49"/>
      <c r="CMR123" s="49"/>
      <c r="CMS123" s="49"/>
      <c r="CMT123" s="49"/>
      <c r="CMU123" s="49"/>
      <c r="CMV123" s="49"/>
      <c r="CMW123" s="49"/>
      <c r="CMX123" s="49"/>
      <c r="CMY123" s="49"/>
      <c r="CMZ123" s="49"/>
      <c r="CNA123" s="49"/>
      <c r="CNB123" s="49"/>
      <c r="CNC123" s="49"/>
      <c r="CND123" s="49"/>
      <c r="CNE123" s="49"/>
      <c r="CNF123" s="49"/>
      <c r="CNG123" s="49"/>
      <c r="CNH123" s="49"/>
      <c r="CNI123" s="49"/>
      <c r="CNJ123" s="49"/>
      <c r="CNK123" s="49"/>
      <c r="CNL123" s="49"/>
      <c r="CNM123" s="49"/>
      <c r="CNN123" s="49"/>
      <c r="CNO123" s="49"/>
      <c r="CNP123" s="49"/>
      <c r="CNQ123" s="49"/>
      <c r="CNR123" s="49"/>
      <c r="CNS123" s="49"/>
      <c r="CNT123" s="49"/>
      <c r="CNU123" s="49"/>
      <c r="CNV123" s="49"/>
      <c r="CNW123" s="49"/>
      <c r="CNX123" s="49"/>
      <c r="CNY123" s="49"/>
      <c r="CNZ123" s="49"/>
      <c r="COA123" s="49"/>
      <c r="COB123" s="49"/>
      <c r="COC123" s="49"/>
      <c r="COD123" s="49"/>
      <c r="COE123" s="49"/>
      <c r="COF123" s="49"/>
      <c r="COG123" s="49"/>
      <c r="COH123" s="49"/>
      <c r="COI123" s="49"/>
      <c r="COJ123" s="49"/>
      <c r="COK123" s="49"/>
      <c r="COL123" s="49"/>
      <c r="COM123" s="49"/>
      <c r="CON123" s="49"/>
      <c r="COO123" s="49"/>
      <c r="COP123" s="49"/>
      <c r="COQ123" s="49"/>
      <c r="COR123" s="49"/>
      <c r="COS123" s="49"/>
      <c r="COT123" s="49"/>
      <c r="COU123" s="49"/>
      <c r="COV123" s="49"/>
      <c r="COW123" s="49"/>
      <c r="COX123" s="49"/>
      <c r="COY123" s="49"/>
      <c r="COZ123" s="49"/>
      <c r="CPA123" s="49"/>
      <c r="CPB123" s="49"/>
      <c r="CPC123" s="49"/>
      <c r="CPD123" s="49"/>
      <c r="CPE123" s="49"/>
      <c r="CPF123" s="49"/>
      <c r="CPG123" s="49"/>
      <c r="CPH123" s="49"/>
      <c r="CPI123" s="49"/>
      <c r="CPJ123" s="49"/>
      <c r="CPK123" s="49"/>
      <c r="CPL123" s="49"/>
      <c r="CPM123" s="49"/>
      <c r="CPN123" s="49"/>
      <c r="CPO123" s="49"/>
      <c r="CPP123" s="49"/>
      <c r="CPQ123" s="49"/>
      <c r="CPR123" s="49"/>
      <c r="CPS123" s="49"/>
      <c r="CPT123" s="49"/>
      <c r="CPU123" s="49"/>
      <c r="CPV123" s="49"/>
      <c r="CPW123" s="49"/>
      <c r="CPX123" s="49"/>
      <c r="CPY123" s="49"/>
      <c r="CPZ123" s="49"/>
      <c r="CQA123" s="49"/>
      <c r="CQB123" s="49"/>
      <c r="CQC123" s="49"/>
      <c r="CQD123" s="49"/>
      <c r="CQE123" s="49"/>
      <c r="CQF123" s="49"/>
      <c r="CQG123" s="49"/>
      <c r="CQH123" s="49"/>
      <c r="CQI123" s="49"/>
      <c r="CQJ123" s="49"/>
      <c r="CQK123" s="49"/>
      <c r="CQL123" s="49"/>
      <c r="CQM123" s="49"/>
      <c r="CQN123" s="49"/>
      <c r="CQO123" s="49"/>
      <c r="CQP123" s="49"/>
      <c r="CQQ123" s="49"/>
      <c r="CQR123" s="49"/>
      <c r="CQS123" s="49"/>
      <c r="CQT123" s="49"/>
      <c r="CQU123" s="49"/>
      <c r="CQV123" s="49"/>
      <c r="CQW123" s="49"/>
      <c r="CQX123" s="49"/>
      <c r="CQY123" s="49"/>
      <c r="CQZ123" s="49"/>
      <c r="CRA123" s="49"/>
      <c r="CRB123" s="49"/>
      <c r="CRC123" s="49"/>
      <c r="CRD123" s="49"/>
      <c r="CRE123" s="49"/>
      <c r="CRF123" s="49"/>
      <c r="CRG123" s="49"/>
      <c r="CRH123" s="49"/>
      <c r="CRI123" s="49"/>
      <c r="CRJ123" s="49"/>
      <c r="CRK123" s="49"/>
      <c r="CRL123" s="49"/>
      <c r="CRM123" s="49"/>
      <c r="CRN123" s="49"/>
      <c r="CRO123" s="49"/>
      <c r="CRP123" s="49"/>
      <c r="CRQ123" s="49"/>
      <c r="CRR123" s="49"/>
      <c r="CRS123" s="49"/>
      <c r="CRT123" s="49"/>
      <c r="CRU123" s="49"/>
      <c r="CRV123" s="49"/>
      <c r="CRW123" s="49"/>
      <c r="CRX123" s="49"/>
      <c r="CRY123" s="49"/>
      <c r="CRZ123" s="49"/>
      <c r="CSA123" s="49"/>
      <c r="CSB123" s="49"/>
      <c r="CSC123" s="49"/>
      <c r="CSD123" s="49"/>
      <c r="CSE123" s="49"/>
      <c r="CSF123" s="49"/>
      <c r="CSG123" s="49"/>
      <c r="CSH123" s="49"/>
      <c r="CSI123" s="49"/>
      <c r="CSJ123" s="49"/>
      <c r="CSK123" s="49"/>
      <c r="CSL123" s="49"/>
      <c r="CSM123" s="49"/>
      <c r="CSN123" s="49"/>
      <c r="CSO123" s="49"/>
      <c r="CSP123" s="49"/>
      <c r="CSQ123" s="49"/>
      <c r="CSR123" s="49"/>
      <c r="CSS123" s="49"/>
      <c r="CST123" s="49"/>
      <c r="CSU123" s="49"/>
      <c r="CSV123" s="49"/>
      <c r="CSW123" s="49"/>
      <c r="CSX123" s="49"/>
      <c r="CSY123" s="49"/>
      <c r="CSZ123" s="49"/>
      <c r="CTA123" s="49"/>
      <c r="CTB123" s="49"/>
      <c r="CTC123" s="49"/>
      <c r="CTD123" s="49"/>
      <c r="CTE123" s="49"/>
      <c r="CTF123" s="49"/>
      <c r="CTG123" s="49"/>
      <c r="CTH123" s="49"/>
      <c r="CTI123" s="49"/>
      <c r="CTJ123" s="49"/>
      <c r="CTK123" s="49"/>
      <c r="CTL123" s="49"/>
      <c r="CTM123" s="49"/>
      <c r="CTN123" s="49"/>
      <c r="CTO123" s="49"/>
      <c r="CTP123" s="49"/>
      <c r="CTQ123" s="49"/>
      <c r="CTR123" s="49"/>
      <c r="CTS123" s="49"/>
      <c r="CTT123" s="49"/>
      <c r="CTU123" s="49"/>
      <c r="CTV123" s="49"/>
      <c r="CTW123" s="49"/>
      <c r="CTX123" s="49"/>
      <c r="CTY123" s="49"/>
      <c r="CTZ123" s="49"/>
      <c r="CUA123" s="49"/>
      <c r="CUB123" s="49"/>
      <c r="CUC123" s="49"/>
      <c r="CUD123" s="49"/>
      <c r="CUE123" s="49"/>
      <c r="CUF123" s="49"/>
      <c r="CUG123" s="49"/>
      <c r="CUH123" s="49"/>
      <c r="CUI123" s="49"/>
      <c r="CUJ123" s="49"/>
      <c r="CUK123" s="49"/>
      <c r="CUL123" s="49"/>
      <c r="CUM123" s="49"/>
      <c r="CUN123" s="49"/>
      <c r="CUO123" s="49"/>
      <c r="CUP123" s="49"/>
      <c r="CUQ123" s="49"/>
      <c r="CUR123" s="49"/>
      <c r="CUS123" s="49"/>
      <c r="CUT123" s="49"/>
      <c r="CUU123" s="49"/>
      <c r="CUV123" s="49"/>
      <c r="CUW123" s="49"/>
      <c r="CUX123" s="49"/>
      <c r="CUY123" s="49"/>
      <c r="CUZ123" s="49"/>
      <c r="CVA123" s="49"/>
      <c r="CVB123" s="49"/>
      <c r="CVC123" s="49"/>
      <c r="CVD123" s="49"/>
      <c r="CVE123" s="49"/>
      <c r="CVF123" s="49"/>
      <c r="CVG123" s="49"/>
      <c r="CVH123" s="49"/>
      <c r="CVI123" s="49"/>
      <c r="CVJ123" s="49"/>
      <c r="CVK123" s="49"/>
      <c r="CVL123" s="49"/>
      <c r="CVM123" s="49"/>
      <c r="CVN123" s="49"/>
      <c r="CVO123" s="49"/>
      <c r="CVP123" s="49"/>
      <c r="CVQ123" s="49"/>
      <c r="CVR123" s="49"/>
      <c r="CVS123" s="49"/>
      <c r="CVT123" s="49"/>
      <c r="CVU123" s="49"/>
      <c r="CVV123" s="49"/>
      <c r="CVW123" s="49"/>
      <c r="CVX123" s="49"/>
      <c r="CVY123" s="49"/>
      <c r="CVZ123" s="49"/>
      <c r="CWA123" s="49"/>
      <c r="CWB123" s="49"/>
      <c r="CWC123" s="49"/>
      <c r="CWD123" s="49"/>
      <c r="CWE123" s="49"/>
      <c r="CWF123" s="49"/>
      <c r="CWG123" s="49"/>
      <c r="CWH123" s="49"/>
      <c r="CWI123" s="49"/>
      <c r="CWJ123" s="49"/>
      <c r="CWK123" s="49"/>
      <c r="CWL123" s="49"/>
      <c r="CWM123" s="49"/>
      <c r="CWN123" s="49"/>
      <c r="CWO123" s="49"/>
      <c r="CWP123" s="49"/>
      <c r="CWQ123" s="49"/>
      <c r="CWR123" s="49"/>
      <c r="CWS123" s="49"/>
      <c r="CWT123" s="49"/>
      <c r="CWU123" s="49"/>
      <c r="CWV123" s="49"/>
      <c r="CWW123" s="49"/>
      <c r="CWX123" s="49"/>
      <c r="CWY123" s="49"/>
      <c r="CWZ123" s="49"/>
      <c r="CXA123" s="49"/>
      <c r="CXB123" s="49"/>
      <c r="CXC123" s="49"/>
      <c r="CXD123" s="49"/>
      <c r="CXE123" s="49"/>
      <c r="CXF123" s="49"/>
      <c r="CXG123" s="49"/>
      <c r="CXH123" s="49"/>
      <c r="CXI123" s="49"/>
      <c r="CXJ123" s="49"/>
      <c r="CXK123" s="49"/>
      <c r="CXL123" s="49"/>
      <c r="CXM123" s="49"/>
      <c r="CXN123" s="49"/>
      <c r="CXO123" s="49"/>
      <c r="CXP123" s="49"/>
      <c r="CXQ123" s="49"/>
      <c r="CXR123" s="49"/>
      <c r="CXS123" s="49"/>
      <c r="CXT123" s="49"/>
      <c r="CXU123" s="49"/>
      <c r="CXV123" s="49"/>
      <c r="CXW123" s="49"/>
      <c r="CXX123" s="49"/>
      <c r="CXY123" s="49"/>
      <c r="CXZ123" s="49"/>
      <c r="CYA123" s="49"/>
      <c r="CYB123" s="49"/>
      <c r="CYC123" s="49"/>
      <c r="CYD123" s="49"/>
      <c r="CYE123" s="49"/>
      <c r="CYF123" s="49"/>
      <c r="CYG123" s="49"/>
      <c r="CYH123" s="49"/>
      <c r="CYI123" s="49"/>
      <c r="CYJ123" s="49"/>
      <c r="CYK123" s="49"/>
      <c r="CYL123" s="49"/>
      <c r="CYM123" s="49"/>
      <c r="CYN123" s="49"/>
      <c r="CYO123" s="49"/>
      <c r="CYP123" s="49"/>
      <c r="CYQ123" s="49"/>
      <c r="CYR123" s="49"/>
      <c r="CYS123" s="49"/>
      <c r="CYT123" s="49"/>
      <c r="CYU123" s="49"/>
      <c r="CYV123" s="49"/>
      <c r="CYW123" s="49"/>
      <c r="CYX123" s="49"/>
      <c r="CYY123" s="49"/>
      <c r="CYZ123" s="49"/>
      <c r="CZA123" s="49"/>
      <c r="CZB123" s="49"/>
      <c r="CZC123" s="49"/>
      <c r="CZD123" s="49"/>
      <c r="CZE123" s="49"/>
      <c r="CZF123" s="49"/>
      <c r="CZG123" s="49"/>
      <c r="CZH123" s="49"/>
      <c r="CZI123" s="49"/>
      <c r="CZJ123" s="49"/>
      <c r="CZK123" s="49"/>
      <c r="CZL123" s="49"/>
      <c r="CZM123" s="49"/>
      <c r="CZN123" s="49"/>
      <c r="CZO123" s="49"/>
      <c r="CZP123" s="49"/>
      <c r="CZQ123" s="49"/>
      <c r="CZR123" s="49"/>
      <c r="CZS123" s="49"/>
      <c r="CZT123" s="49"/>
      <c r="CZU123" s="49"/>
      <c r="CZV123" s="49"/>
      <c r="CZW123" s="49"/>
      <c r="CZX123" s="49"/>
      <c r="CZY123" s="49"/>
      <c r="CZZ123" s="49"/>
      <c r="DAA123" s="49"/>
      <c r="DAB123" s="49"/>
      <c r="DAC123" s="49"/>
      <c r="DAD123" s="49"/>
      <c r="DAE123" s="49"/>
      <c r="DAF123" s="49"/>
      <c r="DAG123" s="49"/>
      <c r="DAH123" s="49"/>
      <c r="DAI123" s="49"/>
      <c r="DAJ123" s="49"/>
      <c r="DAK123" s="49"/>
      <c r="DAL123" s="49"/>
      <c r="DAM123" s="49"/>
      <c r="DAN123" s="49"/>
      <c r="DAO123" s="49"/>
      <c r="DAP123" s="49"/>
      <c r="DAQ123" s="49"/>
      <c r="DAR123" s="49"/>
      <c r="DAS123" s="49"/>
      <c r="DAT123" s="49"/>
      <c r="DAU123" s="49"/>
      <c r="DAV123" s="49"/>
      <c r="DAW123" s="49"/>
      <c r="DAX123" s="49"/>
      <c r="DAY123" s="49"/>
      <c r="DAZ123" s="49"/>
      <c r="DBA123" s="49"/>
      <c r="DBB123" s="49"/>
      <c r="DBC123" s="49"/>
      <c r="DBD123" s="49"/>
      <c r="DBE123" s="49"/>
      <c r="DBF123" s="49"/>
      <c r="DBG123" s="49"/>
      <c r="DBH123" s="49"/>
      <c r="DBI123" s="49"/>
      <c r="DBJ123" s="49"/>
      <c r="DBK123" s="49"/>
      <c r="DBL123" s="49"/>
      <c r="DBM123" s="49"/>
      <c r="DBN123" s="49"/>
      <c r="DBO123" s="49"/>
      <c r="DBP123" s="49"/>
      <c r="DBQ123" s="49"/>
      <c r="DBR123" s="49"/>
      <c r="DBS123" s="49"/>
      <c r="DBT123" s="49"/>
      <c r="DBU123" s="49"/>
      <c r="DBV123" s="49"/>
      <c r="DBW123" s="49"/>
      <c r="DBX123" s="49"/>
      <c r="DBY123" s="49"/>
      <c r="DBZ123" s="49"/>
      <c r="DCA123" s="49"/>
      <c r="DCB123" s="49"/>
      <c r="DCC123" s="49"/>
      <c r="DCD123" s="49"/>
      <c r="DCE123" s="49"/>
      <c r="DCF123" s="49"/>
      <c r="DCG123" s="49"/>
      <c r="DCH123" s="49"/>
      <c r="DCI123" s="49"/>
      <c r="DCJ123" s="49"/>
      <c r="DCK123" s="49"/>
      <c r="DCL123" s="49"/>
      <c r="DCM123" s="49"/>
      <c r="DCN123" s="49"/>
      <c r="DCO123" s="49"/>
      <c r="DCP123" s="49"/>
      <c r="DCQ123" s="49"/>
      <c r="DCR123" s="49"/>
      <c r="DCS123" s="49"/>
      <c r="DCT123" s="49"/>
      <c r="DCU123" s="49"/>
      <c r="DCV123" s="49"/>
      <c r="DCW123" s="49"/>
      <c r="DCX123" s="49"/>
      <c r="DCY123" s="49"/>
      <c r="DCZ123" s="49"/>
      <c r="DDA123" s="49"/>
      <c r="DDB123" s="49"/>
      <c r="DDC123" s="49"/>
      <c r="DDD123" s="49"/>
      <c r="DDE123" s="49"/>
      <c r="DDF123" s="49"/>
      <c r="DDG123" s="49"/>
      <c r="DDH123" s="49"/>
      <c r="DDI123" s="49"/>
      <c r="DDJ123" s="49"/>
      <c r="DDK123" s="49"/>
      <c r="DDL123" s="49"/>
      <c r="DDM123" s="49"/>
      <c r="DDN123" s="49"/>
      <c r="DDO123" s="49"/>
      <c r="DDP123" s="49"/>
      <c r="DDQ123" s="49"/>
      <c r="DDR123" s="49"/>
      <c r="DDS123" s="49"/>
      <c r="DDT123" s="49"/>
      <c r="DDU123" s="49"/>
      <c r="DDV123" s="49"/>
      <c r="DDW123" s="49"/>
      <c r="DDX123" s="49"/>
      <c r="DDY123" s="49"/>
      <c r="DDZ123" s="49"/>
      <c r="DEA123" s="49"/>
      <c r="DEB123" s="49"/>
      <c r="DEC123" s="49"/>
      <c r="DED123" s="49"/>
      <c r="DEE123" s="49"/>
      <c r="DEF123" s="49"/>
      <c r="DEG123" s="49"/>
      <c r="DEH123" s="49"/>
      <c r="DEI123" s="49"/>
      <c r="DEJ123" s="49"/>
      <c r="DEK123" s="49"/>
      <c r="DEL123" s="49"/>
      <c r="DEM123" s="49"/>
      <c r="DEN123" s="49"/>
      <c r="DEO123" s="49"/>
      <c r="DEP123" s="49"/>
      <c r="DEQ123" s="49"/>
      <c r="DER123" s="49"/>
      <c r="DES123" s="49"/>
      <c r="DET123" s="49"/>
      <c r="DEU123" s="49"/>
      <c r="DEV123" s="49"/>
      <c r="DEW123" s="49"/>
      <c r="DEX123" s="49"/>
      <c r="DEY123" s="49"/>
      <c r="DEZ123" s="49"/>
      <c r="DFA123" s="49"/>
      <c r="DFB123" s="49"/>
      <c r="DFC123" s="49"/>
      <c r="DFD123" s="49"/>
      <c r="DFE123" s="49"/>
      <c r="DFF123" s="49"/>
      <c r="DFG123" s="49"/>
      <c r="DFH123" s="49"/>
      <c r="DFI123" s="49"/>
      <c r="DFJ123" s="49"/>
      <c r="DFK123" s="49"/>
      <c r="DFL123" s="49"/>
      <c r="DFM123" s="49"/>
      <c r="DFN123" s="49"/>
      <c r="DFO123" s="49"/>
      <c r="DFP123" s="49"/>
      <c r="DFQ123" s="49"/>
      <c r="DFR123" s="49"/>
      <c r="DFS123" s="49"/>
      <c r="DFT123" s="49"/>
      <c r="DFU123" s="49"/>
      <c r="DFV123" s="49"/>
      <c r="DFW123" s="49"/>
      <c r="DFX123" s="49"/>
      <c r="DFY123" s="49"/>
      <c r="DFZ123" s="49"/>
      <c r="DGA123" s="49"/>
      <c r="DGB123" s="49"/>
      <c r="DGC123" s="49"/>
      <c r="DGD123" s="49"/>
      <c r="DGE123" s="49"/>
      <c r="DGF123" s="49"/>
      <c r="DGG123" s="49"/>
      <c r="DGH123" s="49"/>
      <c r="DGI123" s="49"/>
      <c r="DGJ123" s="49"/>
      <c r="DGK123" s="49"/>
      <c r="DGL123" s="49"/>
      <c r="DGM123" s="49"/>
      <c r="DGN123" s="49"/>
      <c r="DGO123" s="49"/>
      <c r="DGP123" s="49"/>
      <c r="DGQ123" s="49"/>
      <c r="DGR123" s="49"/>
      <c r="DGS123" s="49"/>
      <c r="DGT123" s="49"/>
      <c r="DGU123" s="49"/>
      <c r="DGV123" s="49"/>
      <c r="DGW123" s="49"/>
      <c r="DGX123" s="49"/>
      <c r="DGY123" s="49"/>
      <c r="DGZ123" s="49"/>
      <c r="DHA123" s="49"/>
      <c r="DHB123" s="49"/>
      <c r="DHC123" s="49"/>
      <c r="DHD123" s="49"/>
      <c r="DHE123" s="49"/>
      <c r="DHF123" s="49"/>
      <c r="DHG123" s="49"/>
      <c r="DHH123" s="49"/>
      <c r="DHI123" s="49"/>
      <c r="DHJ123" s="49"/>
      <c r="DHK123" s="49"/>
      <c r="DHL123" s="49"/>
      <c r="DHM123" s="49"/>
      <c r="DHN123" s="49"/>
      <c r="DHO123" s="49"/>
      <c r="DHP123" s="49"/>
      <c r="DHQ123" s="49"/>
      <c r="DHR123" s="49"/>
      <c r="DHS123" s="49"/>
      <c r="DHT123" s="49"/>
      <c r="DHU123" s="49"/>
      <c r="DHV123" s="49"/>
      <c r="DHW123" s="49"/>
      <c r="DHX123" s="49"/>
      <c r="DHY123" s="49"/>
      <c r="DHZ123" s="49"/>
      <c r="DIA123" s="49"/>
      <c r="DIB123" s="49"/>
      <c r="DIC123" s="49"/>
      <c r="DID123" s="49"/>
      <c r="DIE123" s="49"/>
      <c r="DIF123" s="49"/>
      <c r="DIG123" s="49"/>
      <c r="DIH123" s="49"/>
      <c r="DII123" s="49"/>
      <c r="DIJ123" s="49"/>
      <c r="DIK123" s="49"/>
      <c r="DIL123" s="49"/>
      <c r="DIM123" s="49"/>
      <c r="DIN123" s="49"/>
      <c r="DIO123" s="49"/>
      <c r="DIP123" s="49"/>
      <c r="DIQ123" s="49"/>
      <c r="DIR123" s="49"/>
      <c r="DIS123" s="49"/>
      <c r="DIT123" s="49"/>
      <c r="DIU123" s="49"/>
      <c r="DIV123" s="49"/>
      <c r="DIW123" s="49"/>
      <c r="DIX123" s="49"/>
      <c r="DIY123" s="49"/>
      <c r="DIZ123" s="49"/>
      <c r="DJA123" s="49"/>
      <c r="DJB123" s="49"/>
      <c r="DJC123" s="49"/>
      <c r="DJD123" s="49"/>
      <c r="DJE123" s="49"/>
      <c r="DJF123" s="49"/>
      <c r="DJG123" s="49"/>
      <c r="DJH123" s="49"/>
      <c r="DJI123" s="49"/>
      <c r="DJJ123" s="49"/>
      <c r="DJK123" s="49"/>
      <c r="DJL123" s="49"/>
      <c r="DJM123" s="49"/>
      <c r="DJN123" s="49"/>
      <c r="DJO123" s="49"/>
      <c r="DJP123" s="49"/>
      <c r="DJQ123" s="49"/>
      <c r="DJR123" s="49"/>
      <c r="DJS123" s="49"/>
      <c r="DJT123" s="49"/>
      <c r="DJU123" s="49"/>
      <c r="DJV123" s="49"/>
      <c r="DJW123" s="49"/>
      <c r="DJX123" s="49"/>
      <c r="DJY123" s="49"/>
      <c r="DJZ123" s="49"/>
      <c r="DKA123" s="49"/>
      <c r="DKB123" s="49"/>
      <c r="DKC123" s="49"/>
      <c r="DKD123" s="49"/>
      <c r="DKE123" s="49"/>
      <c r="DKF123" s="49"/>
      <c r="DKG123" s="49"/>
      <c r="DKH123" s="49"/>
      <c r="DKI123" s="49"/>
      <c r="DKJ123" s="49"/>
      <c r="DKK123" s="49"/>
      <c r="DKL123" s="49"/>
      <c r="DKM123" s="49"/>
      <c r="DKN123" s="49"/>
      <c r="DKO123" s="49"/>
      <c r="DKP123" s="49"/>
      <c r="DKQ123" s="49"/>
      <c r="DKR123" s="49"/>
      <c r="DKS123" s="49"/>
      <c r="DKT123" s="49"/>
      <c r="DKU123" s="49"/>
      <c r="DKV123" s="49"/>
      <c r="DKW123" s="49"/>
      <c r="DKX123" s="49"/>
      <c r="DKY123" s="49"/>
      <c r="DKZ123" s="49"/>
      <c r="DLA123" s="49"/>
      <c r="DLB123" s="49"/>
      <c r="DLC123" s="49"/>
      <c r="DLD123" s="49"/>
      <c r="DLE123" s="49"/>
      <c r="DLF123" s="49"/>
      <c r="DLG123" s="49"/>
      <c r="DLH123" s="49"/>
      <c r="DLI123" s="49"/>
      <c r="DLJ123" s="49"/>
      <c r="DLK123" s="49"/>
      <c r="DLL123" s="49"/>
      <c r="DLM123" s="49"/>
      <c r="DLN123" s="49"/>
      <c r="DLO123" s="49"/>
      <c r="DLP123" s="49"/>
      <c r="DLQ123" s="49"/>
      <c r="DLR123" s="49"/>
      <c r="DLS123" s="49"/>
      <c r="DLT123" s="49"/>
      <c r="DLU123" s="49"/>
      <c r="DLV123" s="49"/>
      <c r="DLW123" s="49"/>
      <c r="DLX123" s="49"/>
      <c r="DLY123" s="49"/>
      <c r="DLZ123" s="49"/>
      <c r="DMA123" s="49"/>
      <c r="DMB123" s="49"/>
      <c r="DMC123" s="49"/>
      <c r="DMD123" s="49"/>
      <c r="DME123" s="49"/>
      <c r="DMF123" s="49"/>
      <c r="DMG123" s="49"/>
      <c r="DMH123" s="49"/>
      <c r="DMI123" s="49"/>
      <c r="DMJ123" s="49"/>
      <c r="DMK123" s="49"/>
      <c r="DML123" s="49"/>
      <c r="DMM123" s="49"/>
      <c r="DMN123" s="49"/>
      <c r="DMO123" s="49"/>
      <c r="DMP123" s="49"/>
      <c r="DMQ123" s="49"/>
      <c r="DMR123" s="49"/>
      <c r="DMS123" s="49"/>
      <c r="DMT123" s="49"/>
      <c r="DMU123" s="49"/>
      <c r="DMV123" s="49"/>
      <c r="DMW123" s="49"/>
      <c r="DMX123" s="49"/>
      <c r="DMY123" s="49"/>
      <c r="DMZ123" s="49"/>
      <c r="DNA123" s="49"/>
      <c r="DNB123" s="49"/>
      <c r="DNC123" s="49"/>
      <c r="DND123" s="49"/>
      <c r="DNE123" s="49"/>
      <c r="DNF123" s="49"/>
      <c r="DNG123" s="49"/>
      <c r="DNH123" s="49"/>
      <c r="DNI123" s="49"/>
      <c r="DNJ123" s="49"/>
      <c r="DNK123" s="49"/>
      <c r="DNL123" s="49"/>
      <c r="DNM123" s="49"/>
      <c r="DNN123" s="49"/>
      <c r="DNO123" s="49"/>
      <c r="DNP123" s="49"/>
      <c r="DNQ123" s="49"/>
      <c r="DNR123" s="49"/>
      <c r="DNS123" s="49"/>
      <c r="DNT123" s="49"/>
      <c r="DNU123" s="49"/>
      <c r="DNV123" s="49"/>
      <c r="DNW123" s="49"/>
      <c r="DNX123" s="49"/>
      <c r="DNY123" s="49"/>
      <c r="DNZ123" s="49"/>
      <c r="DOA123" s="49"/>
      <c r="DOB123" s="49"/>
      <c r="DOC123" s="49"/>
      <c r="DOD123" s="49"/>
      <c r="DOE123" s="49"/>
      <c r="DOF123" s="49"/>
      <c r="DOG123" s="49"/>
      <c r="DOH123" s="49"/>
      <c r="DOI123" s="49"/>
      <c r="DOJ123" s="49"/>
      <c r="DOK123" s="49"/>
      <c r="DOL123" s="49"/>
      <c r="DOM123" s="49"/>
      <c r="DON123" s="49"/>
      <c r="DOO123" s="49"/>
      <c r="DOP123" s="49"/>
      <c r="DOQ123" s="49"/>
      <c r="DOR123" s="49"/>
      <c r="DOS123" s="49"/>
      <c r="DOT123" s="49"/>
      <c r="DOU123" s="49"/>
      <c r="DOV123" s="49"/>
      <c r="DOW123" s="49"/>
      <c r="DOX123" s="49"/>
      <c r="DOY123" s="49"/>
      <c r="DOZ123" s="49"/>
      <c r="DPA123" s="49"/>
      <c r="DPB123" s="49"/>
      <c r="DPC123" s="49"/>
      <c r="DPD123" s="49"/>
      <c r="DPE123" s="49"/>
      <c r="DPF123" s="49"/>
      <c r="DPG123" s="49"/>
      <c r="DPH123" s="49"/>
      <c r="DPI123" s="49"/>
      <c r="DPJ123" s="49"/>
      <c r="DPK123" s="49"/>
      <c r="DPL123" s="49"/>
      <c r="DPM123" s="49"/>
      <c r="DPN123" s="49"/>
      <c r="DPO123" s="49"/>
      <c r="DPP123" s="49"/>
      <c r="DPQ123" s="49"/>
      <c r="DPR123" s="49"/>
      <c r="DPS123" s="49"/>
      <c r="DPT123" s="49"/>
      <c r="DPU123" s="49"/>
      <c r="DPV123" s="49"/>
      <c r="DPW123" s="49"/>
      <c r="DPX123" s="49"/>
      <c r="DPY123" s="49"/>
      <c r="DPZ123" s="49"/>
      <c r="DQA123" s="49"/>
      <c r="DQB123" s="49"/>
      <c r="DQC123" s="49"/>
      <c r="DQD123" s="49"/>
      <c r="DQE123" s="49"/>
      <c r="DQF123" s="49"/>
      <c r="DQG123" s="49"/>
      <c r="DQH123" s="49"/>
      <c r="DQI123" s="49"/>
      <c r="DQJ123" s="49"/>
      <c r="DQK123" s="49"/>
      <c r="DQL123" s="49"/>
      <c r="DQM123" s="49"/>
      <c r="DQN123" s="49"/>
      <c r="DQO123" s="49"/>
      <c r="DQP123" s="49"/>
      <c r="DQQ123" s="49"/>
      <c r="DQR123" s="49"/>
      <c r="DQS123" s="49"/>
      <c r="DQT123" s="49"/>
      <c r="DQU123" s="49"/>
      <c r="DQV123" s="49"/>
      <c r="DQW123" s="49"/>
      <c r="DQX123" s="49"/>
      <c r="DQY123" s="49"/>
      <c r="DQZ123" s="49"/>
      <c r="DRA123" s="49"/>
      <c r="DRB123" s="49"/>
      <c r="DRC123" s="49"/>
      <c r="DRD123" s="49"/>
      <c r="DRE123" s="49"/>
      <c r="DRF123" s="49"/>
      <c r="DRG123" s="49"/>
      <c r="DRH123" s="49"/>
      <c r="DRI123" s="49"/>
      <c r="DRJ123" s="49"/>
      <c r="DRK123" s="49"/>
      <c r="DRL123" s="49"/>
      <c r="DRM123" s="49"/>
      <c r="DRN123" s="49"/>
      <c r="DRO123" s="49"/>
      <c r="DRP123" s="49"/>
      <c r="DRQ123" s="49"/>
      <c r="DRR123" s="49"/>
      <c r="DRS123" s="49"/>
      <c r="DRT123" s="49"/>
      <c r="DRU123" s="49"/>
      <c r="DRV123" s="49"/>
      <c r="DRW123" s="49"/>
      <c r="DRX123" s="49"/>
      <c r="DRY123" s="49"/>
      <c r="DRZ123" s="49"/>
      <c r="DSA123" s="49"/>
      <c r="DSB123" s="49"/>
      <c r="DSC123" s="49"/>
      <c r="DSD123" s="49"/>
      <c r="DSE123" s="49"/>
      <c r="DSF123" s="49"/>
      <c r="DSG123" s="49"/>
      <c r="DSH123" s="49"/>
      <c r="DSI123" s="49"/>
      <c r="DSJ123" s="49"/>
      <c r="DSK123" s="49"/>
      <c r="DSL123" s="49"/>
      <c r="DSM123" s="49"/>
      <c r="DSN123" s="49"/>
      <c r="DSO123" s="49"/>
      <c r="DSP123" s="49"/>
      <c r="DSQ123" s="49"/>
      <c r="DSR123" s="49"/>
      <c r="DSS123" s="49"/>
      <c r="DST123" s="49"/>
      <c r="DSU123" s="49"/>
      <c r="DSV123" s="49"/>
      <c r="DSW123" s="49"/>
      <c r="DSX123" s="49"/>
      <c r="DSY123" s="49"/>
      <c r="DSZ123" s="49"/>
      <c r="DTA123" s="49"/>
      <c r="DTB123" s="49"/>
      <c r="DTC123" s="49"/>
      <c r="DTD123" s="49"/>
      <c r="DTE123" s="49"/>
      <c r="DTF123" s="49"/>
      <c r="DTG123" s="49"/>
      <c r="DTH123" s="49"/>
      <c r="DTI123" s="49"/>
      <c r="DTJ123" s="49"/>
      <c r="DTK123" s="49"/>
      <c r="DTL123" s="49"/>
      <c r="DTM123" s="49"/>
      <c r="DTN123" s="49"/>
      <c r="DTO123" s="49"/>
      <c r="DTP123" s="49"/>
      <c r="DTQ123" s="49"/>
      <c r="DTR123" s="49"/>
      <c r="DTS123" s="49"/>
      <c r="DTT123" s="49"/>
      <c r="DTU123" s="49"/>
      <c r="DTV123" s="49"/>
      <c r="DTW123" s="49"/>
      <c r="DTX123" s="49"/>
      <c r="DTY123" s="49"/>
      <c r="DTZ123" s="49"/>
      <c r="DUA123" s="49"/>
      <c r="DUB123" s="49"/>
      <c r="DUC123" s="49"/>
      <c r="DUD123" s="49"/>
      <c r="DUE123" s="49"/>
      <c r="DUF123" s="49"/>
      <c r="DUG123" s="49"/>
      <c r="DUH123" s="49"/>
      <c r="DUI123" s="49"/>
      <c r="DUJ123" s="49"/>
      <c r="DUK123" s="49"/>
      <c r="DUL123" s="49"/>
      <c r="DUM123" s="49"/>
      <c r="DUN123" s="49"/>
      <c r="DUO123" s="49"/>
      <c r="DUP123" s="49"/>
      <c r="DUQ123" s="49"/>
      <c r="DUR123" s="49"/>
      <c r="DUS123" s="49"/>
      <c r="DUT123" s="49"/>
      <c r="DUU123" s="49"/>
      <c r="DUV123" s="49"/>
      <c r="DUW123" s="49"/>
      <c r="DUX123" s="49"/>
      <c r="DUY123" s="49"/>
      <c r="DUZ123" s="49"/>
      <c r="DVA123" s="49"/>
      <c r="DVB123" s="49"/>
      <c r="DVC123" s="49"/>
      <c r="DVD123" s="49"/>
      <c r="DVE123" s="49"/>
      <c r="DVF123" s="49"/>
      <c r="DVG123" s="49"/>
      <c r="DVH123" s="49"/>
      <c r="DVI123" s="49"/>
      <c r="DVJ123" s="49"/>
      <c r="DVK123" s="49"/>
      <c r="DVL123" s="49"/>
      <c r="DVM123" s="49"/>
      <c r="DVN123" s="49"/>
      <c r="DVO123" s="49"/>
      <c r="DVP123" s="49"/>
      <c r="DVQ123" s="49"/>
      <c r="DVR123" s="49"/>
      <c r="DVS123" s="49"/>
      <c r="DVT123" s="49"/>
      <c r="DVU123" s="49"/>
      <c r="DVV123" s="49"/>
      <c r="DVW123" s="49"/>
      <c r="DVX123" s="49"/>
      <c r="DVY123" s="49"/>
      <c r="DVZ123" s="49"/>
      <c r="DWA123" s="49"/>
      <c r="DWB123" s="49"/>
      <c r="DWC123" s="49"/>
      <c r="DWD123" s="49"/>
      <c r="DWE123" s="49"/>
      <c r="DWF123" s="49"/>
      <c r="DWG123" s="49"/>
      <c r="DWH123" s="49"/>
      <c r="DWI123" s="49"/>
      <c r="DWJ123" s="49"/>
      <c r="DWK123" s="49"/>
      <c r="DWL123" s="49"/>
      <c r="DWM123" s="49"/>
      <c r="DWN123" s="49"/>
      <c r="DWO123" s="49"/>
      <c r="DWP123" s="49"/>
      <c r="DWQ123" s="49"/>
      <c r="DWR123" s="49"/>
      <c r="DWS123" s="49"/>
      <c r="DWT123" s="49"/>
      <c r="DWU123" s="49"/>
      <c r="DWV123" s="49"/>
      <c r="DWW123" s="49"/>
      <c r="DWX123" s="49"/>
      <c r="DWY123" s="49"/>
      <c r="DWZ123" s="49"/>
      <c r="DXA123" s="49"/>
      <c r="DXB123" s="49"/>
      <c r="DXC123" s="49"/>
      <c r="DXD123" s="49"/>
      <c r="DXE123" s="49"/>
      <c r="DXF123" s="49"/>
      <c r="DXG123" s="49"/>
      <c r="DXH123" s="49"/>
      <c r="DXI123" s="49"/>
      <c r="DXJ123" s="49"/>
      <c r="DXK123" s="49"/>
      <c r="DXL123" s="49"/>
      <c r="DXM123" s="49"/>
      <c r="DXN123" s="49"/>
      <c r="DXO123" s="49"/>
      <c r="DXP123" s="49"/>
      <c r="DXQ123" s="49"/>
      <c r="DXR123" s="49"/>
      <c r="DXS123" s="49"/>
      <c r="DXT123" s="49"/>
      <c r="DXU123" s="49"/>
      <c r="DXV123" s="49"/>
      <c r="DXW123" s="49"/>
      <c r="DXX123" s="49"/>
      <c r="DXY123" s="49"/>
      <c r="DXZ123" s="49"/>
      <c r="DYA123" s="49"/>
      <c r="DYB123" s="49"/>
      <c r="DYC123" s="49"/>
      <c r="DYD123" s="49"/>
      <c r="DYE123" s="49"/>
      <c r="DYF123" s="49"/>
      <c r="DYG123" s="49"/>
      <c r="DYH123" s="49"/>
      <c r="DYI123" s="49"/>
      <c r="DYJ123" s="49"/>
      <c r="DYK123" s="49"/>
      <c r="DYL123" s="49"/>
      <c r="DYM123" s="49"/>
      <c r="DYN123" s="49"/>
      <c r="DYO123" s="49"/>
      <c r="DYP123" s="49"/>
      <c r="DYQ123" s="49"/>
      <c r="DYR123" s="49"/>
      <c r="DYS123" s="49"/>
      <c r="DYT123" s="49"/>
      <c r="DYU123" s="49"/>
      <c r="DYV123" s="49"/>
      <c r="DYW123" s="49"/>
      <c r="DYX123" s="49"/>
      <c r="DYY123" s="49"/>
      <c r="DYZ123" s="49"/>
      <c r="DZA123" s="49"/>
      <c r="DZB123" s="49"/>
      <c r="DZC123" s="49"/>
      <c r="DZD123" s="49"/>
      <c r="DZE123" s="49"/>
      <c r="DZF123" s="49"/>
      <c r="DZG123" s="49"/>
      <c r="DZH123" s="49"/>
      <c r="DZI123" s="49"/>
      <c r="DZJ123" s="49"/>
      <c r="DZK123" s="49"/>
      <c r="DZL123" s="49"/>
      <c r="DZM123" s="49"/>
      <c r="DZN123" s="49"/>
      <c r="DZO123" s="49"/>
      <c r="DZP123" s="49"/>
      <c r="DZQ123" s="49"/>
      <c r="DZR123" s="49"/>
      <c r="DZS123" s="49"/>
      <c r="DZT123" s="49"/>
      <c r="DZU123" s="49"/>
      <c r="DZV123" s="49"/>
      <c r="DZW123" s="49"/>
      <c r="DZX123" s="49"/>
      <c r="DZY123" s="49"/>
      <c r="DZZ123" s="49"/>
      <c r="EAA123" s="49"/>
      <c r="EAB123" s="49"/>
      <c r="EAC123" s="49"/>
      <c r="EAD123" s="49"/>
      <c r="EAE123" s="49"/>
      <c r="EAF123" s="49"/>
      <c r="EAG123" s="49"/>
      <c r="EAH123" s="49"/>
      <c r="EAI123" s="49"/>
      <c r="EAJ123" s="49"/>
      <c r="EAK123" s="49"/>
      <c r="EAL123" s="49"/>
      <c r="EAM123" s="49"/>
      <c r="EAN123" s="49"/>
      <c r="EAO123" s="49"/>
      <c r="EAP123" s="49"/>
      <c r="EAQ123" s="49"/>
      <c r="EAR123" s="49"/>
      <c r="EAS123" s="49"/>
      <c r="EAT123" s="49"/>
      <c r="EAU123" s="49"/>
      <c r="EAV123" s="49"/>
      <c r="EAW123" s="49"/>
      <c r="EAX123" s="49"/>
      <c r="EAY123" s="49"/>
      <c r="EAZ123" s="49"/>
      <c r="EBA123" s="49"/>
      <c r="EBB123" s="49"/>
      <c r="EBC123" s="49"/>
      <c r="EBD123" s="49"/>
      <c r="EBE123" s="49"/>
      <c r="EBF123" s="49"/>
      <c r="EBG123" s="49"/>
      <c r="EBH123" s="49"/>
      <c r="EBI123" s="49"/>
      <c r="EBJ123" s="49"/>
      <c r="EBK123" s="49"/>
      <c r="EBL123" s="49"/>
      <c r="EBM123" s="49"/>
      <c r="EBN123" s="49"/>
      <c r="EBO123" s="49"/>
      <c r="EBP123" s="49"/>
      <c r="EBQ123" s="49"/>
      <c r="EBR123" s="49"/>
      <c r="EBS123" s="49"/>
      <c r="EBT123" s="49"/>
      <c r="EBU123" s="49"/>
      <c r="EBV123" s="49"/>
      <c r="EBW123" s="49"/>
      <c r="EBX123" s="49"/>
      <c r="EBY123" s="49"/>
      <c r="EBZ123" s="49"/>
      <c r="ECA123" s="49"/>
      <c r="ECB123" s="49"/>
      <c r="ECC123" s="49"/>
      <c r="ECD123" s="49"/>
      <c r="ECE123" s="49"/>
      <c r="ECF123" s="49"/>
      <c r="ECG123" s="49"/>
      <c r="ECH123" s="49"/>
      <c r="ECI123" s="49"/>
      <c r="ECJ123" s="49"/>
      <c r="ECK123" s="49"/>
      <c r="ECL123" s="49"/>
      <c r="ECM123" s="49"/>
      <c r="ECN123" s="49"/>
      <c r="ECO123" s="49"/>
      <c r="ECP123" s="49"/>
      <c r="ECQ123" s="49"/>
      <c r="ECR123" s="49"/>
      <c r="ECS123" s="49"/>
      <c r="ECT123" s="49"/>
      <c r="ECU123" s="49"/>
      <c r="ECV123" s="49"/>
      <c r="ECW123" s="49"/>
      <c r="ECX123" s="49"/>
      <c r="ECY123" s="49"/>
      <c r="ECZ123" s="49"/>
      <c r="EDA123" s="49"/>
      <c r="EDB123" s="49"/>
      <c r="EDC123" s="49"/>
      <c r="EDD123" s="49"/>
      <c r="EDE123" s="49"/>
      <c r="EDF123" s="49"/>
      <c r="EDG123" s="49"/>
      <c r="EDH123" s="49"/>
      <c r="EDI123" s="49"/>
      <c r="EDJ123" s="49"/>
      <c r="EDK123" s="49"/>
      <c r="EDL123" s="49"/>
      <c r="EDM123" s="49"/>
      <c r="EDN123" s="49"/>
      <c r="EDO123" s="49"/>
      <c r="EDP123" s="49"/>
      <c r="EDQ123" s="49"/>
      <c r="EDR123" s="49"/>
      <c r="EDS123" s="49"/>
      <c r="EDT123" s="49"/>
      <c r="EDU123" s="49"/>
      <c r="EDV123" s="49"/>
      <c r="EDW123" s="49"/>
      <c r="EDX123" s="49"/>
      <c r="EDY123" s="49"/>
      <c r="EDZ123" s="49"/>
      <c r="EEA123" s="49"/>
      <c r="EEB123" s="49"/>
      <c r="EEC123" s="49"/>
      <c r="EED123" s="49"/>
      <c r="EEE123" s="49"/>
      <c r="EEF123" s="49"/>
      <c r="EEG123" s="49"/>
      <c r="EEH123" s="49"/>
      <c r="EEI123" s="49"/>
      <c r="EEJ123" s="49"/>
      <c r="EEK123" s="49"/>
      <c r="EEL123" s="49"/>
      <c r="EEM123" s="49"/>
      <c r="EEN123" s="49"/>
      <c r="EEO123" s="49"/>
      <c r="EEP123" s="49"/>
      <c r="EEQ123" s="49"/>
      <c r="EER123" s="49"/>
      <c r="EES123" s="49"/>
      <c r="EET123" s="49"/>
      <c r="EEU123" s="49"/>
      <c r="EEV123" s="49"/>
      <c r="EEW123" s="49"/>
      <c r="EEX123" s="49"/>
      <c r="EEY123" s="49"/>
      <c r="EEZ123" s="49"/>
      <c r="EFA123" s="49"/>
      <c r="EFB123" s="49"/>
      <c r="EFC123" s="49"/>
      <c r="EFD123" s="49"/>
      <c r="EFE123" s="49"/>
      <c r="EFF123" s="49"/>
      <c r="EFG123" s="49"/>
      <c r="EFH123" s="49"/>
      <c r="EFI123" s="49"/>
      <c r="EFJ123" s="49"/>
      <c r="EFK123" s="49"/>
      <c r="EFL123" s="49"/>
      <c r="EFM123" s="49"/>
      <c r="EFN123" s="49"/>
      <c r="EFO123" s="49"/>
      <c r="EFP123" s="49"/>
      <c r="EFQ123" s="49"/>
      <c r="EFR123" s="49"/>
      <c r="EFS123" s="49"/>
      <c r="EFT123" s="49"/>
      <c r="EFU123" s="49"/>
      <c r="EFV123" s="49"/>
      <c r="EFW123" s="49"/>
      <c r="EFX123" s="49"/>
      <c r="EFY123" s="49"/>
      <c r="EFZ123" s="49"/>
      <c r="EGA123" s="49"/>
      <c r="EGB123" s="49"/>
      <c r="EGC123" s="49"/>
      <c r="EGD123" s="49"/>
      <c r="EGE123" s="49"/>
      <c r="EGF123" s="49"/>
      <c r="EGG123" s="49"/>
      <c r="EGH123" s="49"/>
      <c r="EGI123" s="49"/>
      <c r="EGJ123" s="49"/>
      <c r="EGK123" s="49"/>
      <c r="EGL123" s="49"/>
      <c r="EGM123" s="49"/>
      <c r="EGN123" s="49"/>
      <c r="EGO123" s="49"/>
      <c r="EGP123" s="49"/>
      <c r="EGQ123" s="49"/>
      <c r="EGR123" s="49"/>
      <c r="EGS123" s="49"/>
      <c r="EGT123" s="49"/>
      <c r="EGU123" s="49"/>
      <c r="EGV123" s="49"/>
      <c r="EGW123" s="49"/>
      <c r="EGX123" s="49"/>
      <c r="EGY123" s="49"/>
      <c r="EGZ123" s="49"/>
      <c r="EHA123" s="49"/>
      <c r="EHB123" s="49"/>
      <c r="EHC123" s="49"/>
      <c r="EHD123" s="49"/>
      <c r="EHE123" s="49"/>
      <c r="EHF123" s="49"/>
      <c r="EHG123" s="49"/>
      <c r="EHH123" s="49"/>
      <c r="EHI123" s="49"/>
      <c r="EHJ123" s="49"/>
      <c r="EHK123" s="49"/>
      <c r="EHL123" s="49"/>
      <c r="EHM123" s="49"/>
      <c r="EHN123" s="49"/>
      <c r="EHO123" s="49"/>
      <c r="EHP123" s="49"/>
      <c r="EHQ123" s="49"/>
      <c r="EHR123" s="49"/>
      <c r="EHS123" s="49"/>
      <c r="EHT123" s="49"/>
      <c r="EHU123" s="49"/>
      <c r="EHV123" s="49"/>
      <c r="EHW123" s="49"/>
      <c r="EHX123" s="49"/>
      <c r="EHY123" s="49"/>
      <c r="EHZ123" s="49"/>
      <c r="EIA123" s="49"/>
      <c r="EIB123" s="49"/>
      <c r="EIC123" s="49"/>
      <c r="EID123" s="49"/>
      <c r="EIE123" s="49"/>
      <c r="EIF123" s="49"/>
      <c r="EIG123" s="49"/>
      <c r="EIH123" s="49"/>
      <c r="EII123" s="49"/>
      <c r="EIJ123" s="49"/>
      <c r="EIK123" s="49"/>
      <c r="EIL123" s="49"/>
      <c r="EIM123" s="49"/>
      <c r="EIN123" s="49"/>
      <c r="EIO123" s="49"/>
      <c r="EIP123" s="49"/>
      <c r="EIQ123" s="49"/>
      <c r="EIR123" s="49"/>
      <c r="EIS123" s="49"/>
      <c r="EIT123" s="49"/>
      <c r="EIU123" s="49"/>
      <c r="EIV123" s="49"/>
      <c r="EIW123" s="49"/>
      <c r="EIX123" s="49"/>
      <c r="EIY123" s="49"/>
      <c r="EIZ123" s="49"/>
      <c r="EJA123" s="49"/>
      <c r="EJB123" s="49"/>
      <c r="EJC123" s="49"/>
      <c r="EJD123" s="49"/>
      <c r="EJE123" s="49"/>
      <c r="EJF123" s="49"/>
      <c r="EJG123" s="49"/>
      <c r="EJH123" s="49"/>
      <c r="EJI123" s="49"/>
      <c r="EJJ123" s="49"/>
      <c r="EJK123" s="49"/>
      <c r="EJL123" s="49"/>
      <c r="EJM123" s="49"/>
      <c r="EJN123" s="49"/>
      <c r="EJO123" s="49"/>
      <c r="EJP123" s="49"/>
      <c r="EJQ123" s="49"/>
      <c r="EJR123" s="49"/>
      <c r="EJS123" s="49"/>
      <c r="EJT123" s="49"/>
      <c r="EJU123" s="49"/>
      <c r="EJV123" s="49"/>
      <c r="EJW123" s="49"/>
      <c r="EJX123" s="49"/>
      <c r="EJY123" s="49"/>
      <c r="EJZ123" s="49"/>
      <c r="EKA123" s="49"/>
      <c r="EKB123" s="49"/>
      <c r="EKC123" s="49"/>
      <c r="EKD123" s="49"/>
      <c r="EKE123" s="49"/>
      <c r="EKF123" s="49"/>
      <c r="EKG123" s="49"/>
      <c r="EKH123" s="49"/>
      <c r="EKI123" s="49"/>
      <c r="EKJ123" s="49"/>
      <c r="EKK123" s="49"/>
      <c r="EKL123" s="49"/>
      <c r="EKM123" s="49"/>
      <c r="EKN123" s="49"/>
      <c r="EKO123" s="49"/>
      <c r="EKP123" s="49"/>
      <c r="EKQ123" s="49"/>
      <c r="EKR123" s="49"/>
      <c r="EKS123" s="49"/>
      <c r="EKT123" s="49"/>
      <c r="EKU123" s="49"/>
      <c r="EKV123" s="49"/>
      <c r="EKW123" s="49"/>
      <c r="EKX123" s="49"/>
      <c r="EKY123" s="49"/>
      <c r="EKZ123" s="49"/>
      <c r="ELA123" s="49"/>
      <c r="ELB123" s="49"/>
      <c r="ELC123" s="49"/>
      <c r="ELD123" s="49"/>
      <c r="ELE123" s="49"/>
      <c r="ELF123" s="49"/>
      <c r="ELG123" s="49"/>
      <c r="ELH123" s="49"/>
      <c r="ELI123" s="49"/>
      <c r="ELJ123" s="49"/>
      <c r="ELK123" s="49"/>
      <c r="ELL123" s="49"/>
      <c r="ELM123" s="49"/>
      <c r="ELN123" s="49"/>
      <c r="ELO123" s="49"/>
      <c r="ELP123" s="49"/>
      <c r="ELQ123" s="49"/>
      <c r="ELR123" s="49"/>
      <c r="ELS123" s="49"/>
      <c r="ELT123" s="49"/>
      <c r="ELU123" s="49"/>
      <c r="ELV123" s="49"/>
      <c r="ELW123" s="49"/>
      <c r="ELX123" s="49"/>
      <c r="ELY123" s="49"/>
      <c r="ELZ123" s="49"/>
      <c r="EMA123" s="49"/>
      <c r="EMB123" s="49"/>
      <c r="EMC123" s="49"/>
      <c r="EMD123" s="49"/>
      <c r="EME123" s="49"/>
      <c r="EMF123" s="49"/>
      <c r="EMG123" s="49"/>
      <c r="EMH123" s="49"/>
      <c r="EMI123" s="49"/>
      <c r="EMJ123" s="49"/>
      <c r="EMK123" s="49"/>
      <c r="EML123" s="49"/>
      <c r="EMM123" s="49"/>
      <c r="EMN123" s="49"/>
      <c r="EMO123" s="49"/>
      <c r="EMP123" s="49"/>
      <c r="EMQ123" s="49"/>
      <c r="EMR123" s="49"/>
      <c r="EMS123" s="49"/>
      <c r="EMT123" s="49"/>
      <c r="EMU123" s="49"/>
      <c r="EMV123" s="49"/>
      <c r="EMW123" s="49"/>
      <c r="EMX123" s="49"/>
      <c r="EMY123" s="49"/>
      <c r="EMZ123" s="49"/>
      <c r="ENA123" s="49"/>
      <c r="ENB123" s="49"/>
      <c r="ENC123" s="49"/>
      <c r="END123" s="49"/>
      <c r="ENE123" s="49"/>
      <c r="ENF123" s="49"/>
      <c r="ENG123" s="49"/>
      <c r="ENH123" s="49"/>
      <c r="ENI123" s="49"/>
      <c r="ENJ123" s="49"/>
      <c r="ENK123" s="49"/>
      <c r="ENL123" s="49"/>
      <c r="ENM123" s="49"/>
      <c r="ENN123" s="49"/>
      <c r="ENO123" s="49"/>
      <c r="ENP123" s="49"/>
      <c r="ENQ123" s="49"/>
      <c r="ENR123" s="49"/>
      <c r="ENS123" s="49"/>
      <c r="ENT123" s="49"/>
      <c r="ENU123" s="49"/>
      <c r="ENV123" s="49"/>
      <c r="ENW123" s="49"/>
      <c r="ENX123" s="49"/>
      <c r="ENY123" s="49"/>
      <c r="ENZ123" s="49"/>
      <c r="EOA123" s="49"/>
      <c r="EOB123" s="49"/>
      <c r="EOC123" s="49"/>
      <c r="EOD123" s="49"/>
      <c r="EOE123" s="49"/>
      <c r="EOF123" s="49"/>
      <c r="EOG123" s="49"/>
      <c r="EOH123" s="49"/>
      <c r="EOI123" s="49"/>
      <c r="EOJ123" s="49"/>
      <c r="EOK123" s="49"/>
      <c r="EOL123" s="49"/>
      <c r="EOM123" s="49"/>
      <c r="EON123" s="49"/>
      <c r="EOO123" s="49"/>
      <c r="EOP123" s="49"/>
      <c r="EOQ123" s="49"/>
      <c r="EOR123" s="49"/>
      <c r="EOS123" s="49"/>
      <c r="EOT123" s="49"/>
      <c r="EOU123" s="49"/>
      <c r="EOV123" s="49"/>
      <c r="EOW123" s="49"/>
      <c r="EOX123" s="49"/>
      <c r="EOY123" s="49"/>
      <c r="EOZ123" s="49"/>
      <c r="EPA123" s="49"/>
      <c r="EPB123" s="49"/>
      <c r="EPC123" s="49"/>
      <c r="EPD123" s="49"/>
      <c r="EPE123" s="49"/>
      <c r="EPF123" s="49"/>
      <c r="EPG123" s="49"/>
      <c r="EPH123" s="49"/>
      <c r="EPI123" s="49"/>
      <c r="EPJ123" s="49"/>
      <c r="EPK123" s="49"/>
      <c r="EPL123" s="49"/>
      <c r="EPM123" s="49"/>
      <c r="EPN123" s="49"/>
      <c r="EPO123" s="49"/>
      <c r="EPP123" s="49"/>
      <c r="EPQ123" s="49"/>
      <c r="EPR123" s="49"/>
      <c r="EPS123" s="49"/>
      <c r="EPT123" s="49"/>
      <c r="EPU123" s="49"/>
      <c r="EPV123" s="49"/>
      <c r="EPW123" s="49"/>
      <c r="EPX123" s="49"/>
      <c r="EPY123" s="49"/>
      <c r="EPZ123" s="49"/>
      <c r="EQA123" s="49"/>
      <c r="EQB123" s="49"/>
      <c r="EQC123" s="49"/>
      <c r="EQD123" s="49"/>
      <c r="EQE123" s="49"/>
      <c r="EQF123" s="49"/>
      <c r="EQG123" s="49"/>
      <c r="EQH123" s="49"/>
      <c r="EQI123" s="49"/>
      <c r="EQJ123" s="49"/>
      <c r="EQK123" s="49"/>
      <c r="EQL123" s="49"/>
      <c r="EQM123" s="49"/>
      <c r="EQN123" s="49"/>
      <c r="EQO123" s="49"/>
      <c r="EQP123" s="49"/>
      <c r="EQQ123" s="49"/>
      <c r="EQR123" s="49"/>
      <c r="EQS123" s="49"/>
      <c r="EQT123" s="49"/>
      <c r="EQU123" s="49"/>
      <c r="EQV123" s="49"/>
      <c r="EQW123" s="49"/>
      <c r="EQX123" s="49"/>
      <c r="EQY123" s="49"/>
      <c r="EQZ123" s="49"/>
      <c r="ERA123" s="49"/>
      <c r="ERB123" s="49"/>
      <c r="ERC123" s="49"/>
      <c r="ERD123" s="49"/>
      <c r="ERE123" s="49"/>
      <c r="ERF123" s="49"/>
      <c r="ERG123" s="49"/>
      <c r="ERH123" s="49"/>
      <c r="ERI123" s="49"/>
      <c r="ERJ123" s="49"/>
      <c r="ERK123" s="49"/>
      <c r="ERL123" s="49"/>
      <c r="ERM123" s="49"/>
      <c r="ERN123" s="49"/>
      <c r="ERO123" s="49"/>
      <c r="ERP123" s="49"/>
      <c r="ERQ123" s="49"/>
      <c r="ERR123" s="49"/>
      <c r="ERS123" s="49"/>
      <c r="ERT123" s="49"/>
      <c r="ERU123" s="49"/>
      <c r="ERV123" s="49"/>
      <c r="ERW123" s="49"/>
      <c r="ERX123" s="49"/>
      <c r="ERY123" s="49"/>
      <c r="ERZ123" s="49"/>
      <c r="ESA123" s="49"/>
      <c r="ESB123" s="49"/>
      <c r="ESC123" s="49"/>
      <c r="ESD123" s="49"/>
      <c r="ESE123" s="49"/>
      <c r="ESF123" s="49"/>
      <c r="ESG123" s="49"/>
      <c r="ESH123" s="49"/>
      <c r="ESI123" s="49"/>
      <c r="ESJ123" s="49"/>
      <c r="ESK123" s="49"/>
      <c r="ESL123" s="49"/>
      <c r="ESM123" s="49"/>
      <c r="ESN123" s="49"/>
      <c r="ESO123" s="49"/>
      <c r="ESP123" s="49"/>
      <c r="ESQ123" s="49"/>
      <c r="ESR123" s="49"/>
      <c r="ESS123" s="49"/>
      <c r="EST123" s="49"/>
      <c r="ESU123" s="49"/>
      <c r="ESV123" s="49"/>
      <c r="ESW123" s="49"/>
      <c r="ESX123" s="49"/>
      <c r="ESY123" s="49"/>
      <c r="ESZ123" s="49"/>
      <c r="ETA123" s="49"/>
      <c r="ETB123" s="49"/>
      <c r="ETC123" s="49"/>
      <c r="ETD123" s="49"/>
      <c r="ETE123" s="49"/>
      <c r="ETF123" s="49"/>
      <c r="ETG123" s="49"/>
      <c r="ETH123" s="49"/>
      <c r="ETI123" s="49"/>
      <c r="ETJ123" s="49"/>
      <c r="ETK123" s="49"/>
      <c r="ETL123" s="49"/>
      <c r="ETM123" s="49"/>
      <c r="ETN123" s="49"/>
      <c r="ETO123" s="49"/>
      <c r="ETP123" s="49"/>
      <c r="ETQ123" s="49"/>
      <c r="ETR123" s="49"/>
      <c r="ETS123" s="49"/>
      <c r="ETT123" s="49"/>
      <c r="ETU123" s="49"/>
      <c r="ETV123" s="49"/>
      <c r="ETW123" s="49"/>
      <c r="ETX123" s="49"/>
      <c r="ETY123" s="49"/>
      <c r="ETZ123" s="49"/>
      <c r="EUA123" s="49"/>
      <c r="EUB123" s="49"/>
      <c r="EUC123" s="49"/>
      <c r="EUD123" s="49"/>
      <c r="EUE123" s="49"/>
      <c r="EUF123" s="49"/>
      <c r="EUG123" s="49"/>
      <c r="EUH123" s="49"/>
      <c r="EUI123" s="49"/>
      <c r="EUJ123" s="49"/>
      <c r="EUK123" s="49"/>
      <c r="EUL123" s="49"/>
      <c r="EUM123" s="49"/>
      <c r="EUN123" s="49"/>
      <c r="EUO123" s="49"/>
      <c r="EUP123" s="49"/>
      <c r="EUQ123" s="49"/>
      <c r="EUR123" s="49"/>
      <c r="EUS123" s="49"/>
      <c r="EUT123" s="49"/>
      <c r="EUU123" s="49"/>
      <c r="EUV123" s="49"/>
      <c r="EUW123" s="49"/>
      <c r="EUX123" s="49"/>
      <c r="EUY123" s="49"/>
      <c r="EUZ123" s="49"/>
      <c r="EVA123" s="49"/>
      <c r="EVB123" s="49"/>
      <c r="EVC123" s="49"/>
      <c r="EVD123" s="49"/>
      <c r="EVE123" s="49"/>
      <c r="EVF123" s="49"/>
      <c r="EVG123" s="49"/>
      <c r="EVH123" s="49"/>
      <c r="EVI123" s="49"/>
      <c r="EVJ123" s="49"/>
      <c r="EVK123" s="49"/>
      <c r="EVL123" s="49"/>
      <c r="EVM123" s="49"/>
      <c r="EVN123" s="49"/>
      <c r="EVO123" s="49"/>
      <c r="EVP123" s="49"/>
      <c r="EVQ123" s="49"/>
      <c r="EVR123" s="49"/>
      <c r="EVS123" s="49"/>
      <c r="EVT123" s="49"/>
      <c r="EVU123" s="49"/>
      <c r="EVV123" s="49"/>
      <c r="EVW123" s="49"/>
      <c r="EVX123" s="49"/>
      <c r="EVY123" s="49"/>
      <c r="EVZ123" s="49"/>
      <c r="EWA123" s="49"/>
      <c r="EWB123" s="49"/>
      <c r="EWC123" s="49"/>
      <c r="EWD123" s="49"/>
      <c r="EWE123" s="49"/>
      <c r="EWF123" s="49"/>
      <c r="EWG123" s="49"/>
      <c r="EWH123" s="49"/>
      <c r="EWI123" s="49"/>
      <c r="EWJ123" s="49"/>
      <c r="EWK123" s="49"/>
      <c r="EWL123" s="49"/>
      <c r="EWM123" s="49"/>
      <c r="EWN123" s="49"/>
      <c r="EWO123" s="49"/>
      <c r="EWP123" s="49"/>
      <c r="EWQ123" s="49"/>
      <c r="EWR123" s="49"/>
      <c r="EWS123" s="49"/>
      <c r="EWT123" s="49"/>
      <c r="EWU123" s="49"/>
      <c r="EWV123" s="49"/>
      <c r="EWW123" s="49"/>
      <c r="EWX123" s="49"/>
      <c r="EWY123" s="49"/>
      <c r="EWZ123" s="49"/>
      <c r="EXA123" s="49"/>
      <c r="EXB123" s="49"/>
      <c r="EXC123" s="49"/>
      <c r="EXD123" s="49"/>
      <c r="EXE123" s="49"/>
      <c r="EXF123" s="49"/>
      <c r="EXG123" s="49"/>
      <c r="EXH123" s="49"/>
      <c r="EXI123" s="49"/>
      <c r="EXJ123" s="49"/>
      <c r="EXK123" s="49"/>
      <c r="EXL123" s="49"/>
      <c r="EXM123" s="49"/>
      <c r="EXN123" s="49"/>
      <c r="EXO123" s="49"/>
      <c r="EXP123" s="49"/>
      <c r="EXQ123" s="49"/>
      <c r="EXR123" s="49"/>
      <c r="EXS123" s="49"/>
      <c r="EXT123" s="49"/>
      <c r="EXU123" s="49"/>
      <c r="EXV123" s="49"/>
      <c r="EXW123" s="49"/>
      <c r="EXX123" s="49"/>
      <c r="EXY123" s="49"/>
      <c r="EXZ123" s="49"/>
      <c r="EYA123" s="49"/>
      <c r="EYB123" s="49"/>
      <c r="EYC123" s="49"/>
      <c r="EYD123" s="49"/>
      <c r="EYE123" s="49"/>
      <c r="EYF123" s="49"/>
      <c r="EYG123" s="49"/>
      <c r="EYH123" s="49"/>
      <c r="EYI123" s="49"/>
      <c r="EYJ123" s="49"/>
      <c r="EYK123" s="49"/>
      <c r="EYL123" s="49"/>
      <c r="EYM123" s="49"/>
      <c r="EYN123" s="49"/>
      <c r="EYO123" s="49"/>
      <c r="EYP123" s="49"/>
      <c r="EYQ123" s="49"/>
      <c r="EYR123" s="49"/>
      <c r="EYS123" s="49"/>
      <c r="EYT123" s="49"/>
      <c r="EYU123" s="49"/>
      <c r="EYV123" s="49"/>
      <c r="EYW123" s="49"/>
      <c r="EYX123" s="49"/>
      <c r="EYY123" s="49"/>
      <c r="EYZ123" s="49"/>
      <c r="EZA123" s="49"/>
      <c r="EZB123" s="49"/>
      <c r="EZC123" s="49"/>
      <c r="EZD123" s="49"/>
      <c r="EZE123" s="49"/>
      <c r="EZF123" s="49"/>
      <c r="EZG123" s="49"/>
      <c r="EZH123" s="49"/>
      <c r="EZI123" s="49"/>
      <c r="EZJ123" s="49"/>
      <c r="EZK123" s="49"/>
      <c r="EZL123" s="49"/>
      <c r="EZM123" s="49"/>
      <c r="EZN123" s="49"/>
      <c r="EZO123" s="49"/>
      <c r="EZP123" s="49"/>
      <c r="EZQ123" s="49"/>
      <c r="EZR123" s="49"/>
      <c r="EZS123" s="49"/>
      <c r="EZT123" s="49"/>
      <c r="EZU123" s="49"/>
      <c r="EZV123" s="49"/>
      <c r="EZW123" s="49"/>
      <c r="EZX123" s="49"/>
      <c r="EZY123" s="49"/>
      <c r="EZZ123" s="49"/>
      <c r="FAA123" s="49"/>
      <c r="FAB123" s="49"/>
      <c r="FAC123" s="49"/>
      <c r="FAD123" s="49"/>
      <c r="FAE123" s="49"/>
      <c r="FAF123" s="49"/>
      <c r="FAG123" s="49"/>
      <c r="FAH123" s="49"/>
      <c r="FAI123" s="49"/>
      <c r="FAJ123" s="49"/>
      <c r="FAK123" s="49"/>
      <c r="FAL123" s="49"/>
      <c r="FAM123" s="49"/>
      <c r="FAN123" s="49"/>
      <c r="FAO123" s="49"/>
      <c r="FAP123" s="49"/>
      <c r="FAQ123" s="49"/>
      <c r="FAR123" s="49"/>
      <c r="FAS123" s="49"/>
      <c r="FAT123" s="49"/>
      <c r="FAU123" s="49"/>
      <c r="FAV123" s="49"/>
      <c r="FAW123" s="49"/>
      <c r="FAX123" s="49"/>
      <c r="FAY123" s="49"/>
      <c r="FAZ123" s="49"/>
      <c r="FBA123" s="49"/>
      <c r="FBB123" s="49"/>
      <c r="FBC123" s="49"/>
      <c r="FBD123" s="49"/>
      <c r="FBE123" s="49"/>
      <c r="FBF123" s="49"/>
      <c r="FBG123" s="49"/>
      <c r="FBH123" s="49"/>
      <c r="FBI123" s="49"/>
      <c r="FBJ123" s="49"/>
      <c r="FBK123" s="49"/>
      <c r="FBL123" s="49"/>
      <c r="FBM123" s="49"/>
      <c r="FBN123" s="49"/>
      <c r="FBO123" s="49"/>
      <c r="FBP123" s="49"/>
      <c r="FBQ123" s="49"/>
      <c r="FBR123" s="49"/>
      <c r="FBS123" s="49"/>
      <c r="FBT123" s="49"/>
      <c r="FBU123" s="49"/>
      <c r="FBV123" s="49"/>
      <c r="FBW123" s="49"/>
      <c r="FBX123" s="49"/>
      <c r="FBY123" s="49"/>
      <c r="FBZ123" s="49"/>
      <c r="FCA123" s="49"/>
      <c r="FCB123" s="49"/>
      <c r="FCC123" s="49"/>
      <c r="FCD123" s="49"/>
      <c r="FCE123" s="49"/>
      <c r="FCF123" s="49"/>
      <c r="FCG123" s="49"/>
      <c r="FCH123" s="49"/>
      <c r="FCI123" s="49"/>
      <c r="FCJ123" s="49"/>
      <c r="FCK123" s="49"/>
      <c r="FCL123" s="49"/>
      <c r="FCM123" s="49"/>
      <c r="FCN123" s="49"/>
      <c r="FCO123" s="49"/>
      <c r="FCP123" s="49"/>
      <c r="FCQ123" s="49"/>
      <c r="FCR123" s="49"/>
      <c r="FCS123" s="49"/>
      <c r="FCT123" s="49"/>
      <c r="FCU123" s="49"/>
      <c r="FCV123" s="49"/>
      <c r="FCW123" s="49"/>
      <c r="FCX123" s="49"/>
      <c r="FCY123" s="49"/>
      <c r="FCZ123" s="49"/>
      <c r="FDA123" s="49"/>
      <c r="FDB123" s="49"/>
      <c r="FDC123" s="49"/>
      <c r="FDD123" s="49"/>
      <c r="FDE123" s="49"/>
      <c r="FDF123" s="49"/>
      <c r="FDG123" s="49"/>
      <c r="FDH123" s="49"/>
      <c r="FDI123" s="49"/>
      <c r="FDJ123" s="49"/>
      <c r="FDK123" s="49"/>
      <c r="FDL123" s="49"/>
      <c r="FDM123" s="49"/>
      <c r="FDN123" s="49"/>
      <c r="FDO123" s="49"/>
      <c r="FDP123" s="49"/>
      <c r="FDQ123" s="49"/>
      <c r="FDR123" s="49"/>
      <c r="FDS123" s="49"/>
      <c r="FDT123" s="49"/>
      <c r="FDU123" s="49"/>
      <c r="FDV123" s="49"/>
      <c r="FDW123" s="49"/>
      <c r="FDX123" s="49"/>
      <c r="FDY123" s="49"/>
      <c r="FDZ123" s="49"/>
      <c r="FEA123" s="49"/>
      <c r="FEB123" s="49"/>
      <c r="FEC123" s="49"/>
      <c r="FED123" s="49"/>
      <c r="FEE123" s="49"/>
      <c r="FEF123" s="49"/>
      <c r="FEG123" s="49"/>
      <c r="FEH123" s="49"/>
      <c r="FEI123" s="49"/>
      <c r="FEJ123" s="49"/>
      <c r="FEK123" s="49"/>
      <c r="FEL123" s="49"/>
      <c r="FEM123" s="49"/>
      <c r="FEN123" s="49"/>
      <c r="FEO123" s="49"/>
      <c r="FEP123" s="49"/>
      <c r="FEQ123" s="49"/>
      <c r="FER123" s="49"/>
      <c r="FES123" s="49"/>
      <c r="FET123" s="49"/>
      <c r="FEU123" s="49"/>
      <c r="FEV123" s="49"/>
      <c r="FEW123" s="49"/>
      <c r="FEX123" s="49"/>
      <c r="FEY123" s="49"/>
      <c r="FEZ123" s="49"/>
      <c r="FFA123" s="49"/>
      <c r="FFB123" s="49"/>
      <c r="FFC123" s="49"/>
      <c r="FFD123" s="49"/>
      <c r="FFE123" s="49"/>
      <c r="FFF123" s="49"/>
      <c r="FFG123" s="49"/>
      <c r="FFH123" s="49"/>
      <c r="FFI123" s="49"/>
      <c r="FFJ123" s="49"/>
      <c r="FFK123" s="49"/>
      <c r="FFL123" s="49"/>
      <c r="FFM123" s="49"/>
      <c r="FFN123" s="49"/>
      <c r="FFO123" s="49"/>
      <c r="FFP123" s="49"/>
      <c r="FFQ123" s="49"/>
      <c r="FFR123" s="49"/>
      <c r="FFS123" s="49"/>
      <c r="FFT123" s="49"/>
      <c r="FFU123" s="49"/>
      <c r="FFV123" s="49"/>
      <c r="FFW123" s="49"/>
      <c r="FFX123" s="49"/>
      <c r="FFY123" s="49"/>
      <c r="FFZ123" s="49"/>
      <c r="FGA123" s="49"/>
      <c r="FGB123" s="49"/>
      <c r="FGC123" s="49"/>
      <c r="FGD123" s="49"/>
      <c r="FGE123" s="49"/>
      <c r="FGF123" s="49"/>
      <c r="FGG123" s="49"/>
      <c r="FGH123" s="49"/>
      <c r="FGI123" s="49"/>
      <c r="FGJ123" s="49"/>
      <c r="FGK123" s="49"/>
      <c r="FGL123" s="49"/>
      <c r="FGM123" s="49"/>
      <c r="FGN123" s="49"/>
      <c r="FGO123" s="49"/>
      <c r="FGP123" s="49"/>
      <c r="FGQ123" s="49"/>
      <c r="FGR123" s="49"/>
      <c r="FGS123" s="49"/>
      <c r="FGT123" s="49"/>
      <c r="FGU123" s="49"/>
      <c r="FGV123" s="49"/>
      <c r="FGW123" s="49"/>
      <c r="FGX123" s="49"/>
      <c r="FGY123" s="49"/>
      <c r="FGZ123" s="49"/>
      <c r="FHA123" s="49"/>
      <c r="FHB123" s="49"/>
      <c r="FHC123" s="49"/>
      <c r="FHD123" s="49"/>
      <c r="FHE123" s="49"/>
      <c r="FHF123" s="49"/>
      <c r="FHG123" s="49"/>
      <c r="FHH123" s="49"/>
      <c r="FHI123" s="49"/>
      <c r="FHJ123" s="49"/>
      <c r="FHK123" s="49"/>
      <c r="FHL123" s="49"/>
      <c r="FHM123" s="49"/>
      <c r="FHN123" s="49"/>
      <c r="FHO123" s="49"/>
      <c r="FHP123" s="49"/>
      <c r="FHQ123" s="49"/>
      <c r="FHR123" s="49"/>
      <c r="FHS123" s="49"/>
      <c r="FHT123" s="49"/>
      <c r="FHU123" s="49"/>
      <c r="FHV123" s="49"/>
      <c r="FHW123" s="49"/>
      <c r="FHX123" s="49"/>
      <c r="FHY123" s="49"/>
      <c r="FHZ123" s="49"/>
      <c r="FIA123" s="49"/>
      <c r="FIB123" s="49"/>
      <c r="FIC123" s="49"/>
      <c r="FID123" s="49"/>
      <c r="FIE123" s="49"/>
      <c r="FIF123" s="49"/>
      <c r="FIG123" s="49"/>
      <c r="FIH123" s="49"/>
      <c r="FII123" s="49"/>
      <c r="FIJ123" s="49"/>
      <c r="FIK123" s="49"/>
      <c r="FIL123" s="49"/>
      <c r="FIM123" s="49"/>
      <c r="FIN123" s="49"/>
      <c r="FIO123" s="49"/>
      <c r="FIP123" s="49"/>
      <c r="FIQ123" s="49"/>
      <c r="FIR123" s="49"/>
      <c r="FIS123" s="49"/>
      <c r="FIT123" s="49"/>
      <c r="FIU123" s="49"/>
      <c r="FIV123" s="49"/>
      <c r="FIW123" s="49"/>
      <c r="FIX123" s="49"/>
      <c r="FIY123" s="49"/>
      <c r="FIZ123" s="49"/>
      <c r="FJA123" s="49"/>
      <c r="FJB123" s="49"/>
      <c r="FJC123" s="49"/>
      <c r="FJD123" s="49"/>
      <c r="FJE123" s="49"/>
      <c r="FJF123" s="49"/>
      <c r="FJG123" s="49"/>
      <c r="FJH123" s="49"/>
      <c r="FJI123" s="49"/>
      <c r="FJJ123" s="49"/>
      <c r="FJK123" s="49"/>
      <c r="FJL123" s="49"/>
      <c r="FJM123" s="49"/>
      <c r="FJN123" s="49"/>
      <c r="FJO123" s="49"/>
      <c r="FJP123" s="49"/>
      <c r="FJQ123" s="49"/>
      <c r="FJR123" s="49"/>
      <c r="FJS123" s="49"/>
      <c r="FJT123" s="49"/>
      <c r="FJU123" s="49"/>
      <c r="FJV123" s="49"/>
      <c r="FJW123" s="49"/>
      <c r="FJX123" s="49"/>
      <c r="FJY123" s="49"/>
      <c r="FJZ123" s="49"/>
      <c r="FKA123" s="49"/>
      <c r="FKB123" s="49"/>
      <c r="FKC123" s="49"/>
      <c r="FKD123" s="49"/>
      <c r="FKE123" s="49"/>
      <c r="FKF123" s="49"/>
      <c r="FKG123" s="49"/>
      <c r="FKH123" s="49"/>
      <c r="FKI123" s="49"/>
      <c r="FKJ123" s="49"/>
      <c r="FKK123" s="49"/>
      <c r="FKL123" s="49"/>
      <c r="FKM123" s="49"/>
      <c r="FKN123" s="49"/>
      <c r="FKO123" s="49"/>
      <c r="FKP123" s="49"/>
      <c r="FKQ123" s="49"/>
      <c r="FKR123" s="49"/>
      <c r="FKS123" s="49"/>
      <c r="FKT123" s="49"/>
      <c r="FKU123" s="49"/>
      <c r="FKV123" s="49"/>
      <c r="FKW123" s="49"/>
      <c r="FKX123" s="49"/>
      <c r="FKY123" s="49"/>
      <c r="FKZ123" s="49"/>
      <c r="FLA123" s="49"/>
      <c r="FLB123" s="49"/>
      <c r="FLC123" s="49"/>
      <c r="FLD123" s="49"/>
      <c r="FLE123" s="49"/>
      <c r="FLF123" s="49"/>
      <c r="FLG123" s="49"/>
      <c r="FLH123" s="49"/>
      <c r="FLI123" s="49"/>
      <c r="FLJ123" s="49"/>
      <c r="FLK123" s="49"/>
      <c r="FLL123" s="49"/>
      <c r="FLM123" s="49"/>
      <c r="FLN123" s="49"/>
      <c r="FLO123" s="49"/>
      <c r="FLP123" s="49"/>
      <c r="FLQ123" s="49"/>
      <c r="FLR123" s="49"/>
      <c r="FLS123" s="49"/>
      <c r="FLT123" s="49"/>
      <c r="FLU123" s="49"/>
      <c r="FLV123" s="49"/>
      <c r="FLW123" s="49"/>
      <c r="FLX123" s="49"/>
      <c r="FLY123" s="49"/>
      <c r="FLZ123" s="49"/>
      <c r="FMA123" s="49"/>
      <c r="FMB123" s="49"/>
      <c r="FMC123" s="49"/>
      <c r="FMD123" s="49"/>
      <c r="FME123" s="49"/>
      <c r="FMF123" s="49"/>
      <c r="FMG123" s="49"/>
      <c r="FMH123" s="49"/>
      <c r="FMI123" s="49"/>
      <c r="FMJ123" s="49"/>
      <c r="FMK123" s="49"/>
      <c r="FML123" s="49"/>
      <c r="FMM123" s="49"/>
      <c r="FMN123" s="49"/>
      <c r="FMO123" s="49"/>
      <c r="FMP123" s="49"/>
      <c r="FMQ123" s="49"/>
      <c r="FMR123" s="49"/>
      <c r="FMS123" s="49"/>
      <c r="FMT123" s="49"/>
      <c r="FMU123" s="49"/>
      <c r="FMV123" s="49"/>
      <c r="FMW123" s="49"/>
      <c r="FMX123" s="49"/>
      <c r="FMY123" s="49"/>
      <c r="FMZ123" s="49"/>
      <c r="FNA123" s="49"/>
      <c r="FNB123" s="49"/>
      <c r="FNC123" s="49"/>
      <c r="FND123" s="49"/>
      <c r="FNE123" s="49"/>
      <c r="FNF123" s="49"/>
      <c r="FNG123" s="49"/>
      <c r="FNH123" s="49"/>
      <c r="FNI123" s="49"/>
      <c r="FNJ123" s="49"/>
      <c r="FNK123" s="49"/>
      <c r="FNL123" s="49"/>
      <c r="FNM123" s="49"/>
      <c r="FNN123" s="49"/>
      <c r="FNO123" s="49"/>
      <c r="FNP123" s="49"/>
      <c r="FNQ123" s="49"/>
      <c r="FNR123" s="49"/>
      <c r="FNS123" s="49"/>
      <c r="FNT123" s="49"/>
      <c r="FNU123" s="49"/>
      <c r="FNV123" s="49"/>
      <c r="FNW123" s="49"/>
      <c r="FNX123" s="49"/>
      <c r="FNY123" s="49"/>
      <c r="FNZ123" s="49"/>
      <c r="FOA123" s="49"/>
      <c r="FOB123" s="49"/>
      <c r="FOC123" s="49"/>
      <c r="FOD123" s="49"/>
      <c r="FOE123" s="49"/>
      <c r="FOF123" s="49"/>
      <c r="FOG123" s="49"/>
      <c r="FOH123" s="49"/>
      <c r="FOI123" s="49"/>
      <c r="FOJ123" s="49"/>
      <c r="FOK123" s="49"/>
      <c r="FOL123" s="49"/>
      <c r="FOM123" s="49"/>
      <c r="FON123" s="49"/>
      <c r="FOO123" s="49"/>
      <c r="FOP123" s="49"/>
      <c r="FOQ123" s="49"/>
      <c r="FOR123" s="49"/>
      <c r="FOS123" s="49"/>
      <c r="FOT123" s="49"/>
      <c r="FOU123" s="49"/>
      <c r="FOV123" s="49"/>
      <c r="FOW123" s="49"/>
      <c r="FOX123" s="49"/>
      <c r="FOY123" s="49"/>
      <c r="FOZ123" s="49"/>
      <c r="FPA123" s="49"/>
      <c r="FPB123" s="49"/>
      <c r="FPC123" s="49"/>
      <c r="FPD123" s="49"/>
      <c r="FPE123" s="49"/>
      <c r="FPF123" s="49"/>
      <c r="FPG123" s="49"/>
      <c r="FPH123" s="49"/>
      <c r="FPI123" s="49"/>
      <c r="FPJ123" s="49"/>
      <c r="FPK123" s="49"/>
      <c r="FPL123" s="49"/>
      <c r="FPM123" s="49"/>
      <c r="FPN123" s="49"/>
      <c r="FPO123" s="49"/>
      <c r="FPP123" s="49"/>
      <c r="FPQ123" s="49"/>
      <c r="FPR123" s="49"/>
      <c r="FPS123" s="49"/>
      <c r="FPT123" s="49"/>
      <c r="FPU123" s="49"/>
      <c r="FPV123" s="49"/>
      <c r="FPW123" s="49"/>
      <c r="FPX123" s="49"/>
      <c r="FPY123" s="49"/>
      <c r="FPZ123" s="49"/>
      <c r="FQA123" s="49"/>
      <c r="FQB123" s="49"/>
      <c r="FQC123" s="49"/>
      <c r="FQD123" s="49"/>
      <c r="FQE123" s="49"/>
      <c r="FQF123" s="49"/>
      <c r="FQG123" s="49"/>
      <c r="FQH123" s="49"/>
      <c r="FQI123" s="49"/>
      <c r="FQJ123" s="49"/>
      <c r="FQK123" s="49"/>
      <c r="FQL123" s="49"/>
      <c r="FQM123" s="49"/>
      <c r="FQN123" s="49"/>
      <c r="FQO123" s="49"/>
      <c r="FQP123" s="49"/>
      <c r="FQQ123" s="49"/>
      <c r="FQR123" s="49"/>
      <c r="FQS123" s="49"/>
      <c r="FQT123" s="49"/>
      <c r="FQU123" s="49"/>
      <c r="FQV123" s="49"/>
      <c r="FQW123" s="49"/>
      <c r="FQX123" s="49"/>
      <c r="FQY123" s="49"/>
      <c r="FQZ123" s="49"/>
      <c r="FRA123" s="49"/>
      <c r="FRB123" s="49"/>
      <c r="FRC123" s="49"/>
      <c r="FRD123" s="49"/>
      <c r="FRE123" s="49"/>
      <c r="FRF123" s="49"/>
      <c r="FRG123" s="49"/>
      <c r="FRH123" s="49"/>
      <c r="FRI123" s="49"/>
      <c r="FRJ123" s="49"/>
      <c r="FRK123" s="49"/>
      <c r="FRL123" s="49"/>
      <c r="FRM123" s="49"/>
      <c r="FRN123" s="49"/>
      <c r="FRO123" s="49"/>
      <c r="FRP123" s="49"/>
      <c r="FRQ123" s="49"/>
      <c r="FRR123" s="49"/>
      <c r="FRS123" s="49"/>
      <c r="FRT123" s="49"/>
      <c r="FRU123" s="49"/>
      <c r="FRV123" s="49"/>
      <c r="FRW123" s="49"/>
      <c r="FRX123" s="49"/>
      <c r="FRY123" s="49"/>
      <c r="FRZ123" s="49"/>
      <c r="FSA123" s="49"/>
      <c r="FSB123" s="49"/>
      <c r="FSC123" s="49"/>
      <c r="FSD123" s="49"/>
      <c r="FSE123" s="49"/>
      <c r="FSF123" s="49"/>
      <c r="FSG123" s="49"/>
      <c r="FSH123" s="49"/>
      <c r="FSI123" s="49"/>
      <c r="FSJ123" s="49"/>
      <c r="FSK123" s="49"/>
      <c r="FSL123" s="49"/>
      <c r="FSM123" s="49"/>
      <c r="FSN123" s="49"/>
      <c r="FSO123" s="49"/>
      <c r="FSP123" s="49"/>
      <c r="FSQ123" s="49"/>
      <c r="FSR123" s="49"/>
      <c r="FSS123" s="49"/>
      <c r="FST123" s="49"/>
      <c r="FSU123" s="49"/>
      <c r="FSV123" s="49"/>
      <c r="FSW123" s="49"/>
      <c r="FSX123" s="49"/>
      <c r="FSY123" s="49"/>
      <c r="FSZ123" s="49"/>
      <c r="FTA123" s="49"/>
      <c r="FTB123" s="49"/>
      <c r="FTC123" s="49"/>
      <c r="FTD123" s="49"/>
      <c r="FTE123" s="49"/>
      <c r="FTF123" s="49"/>
      <c r="FTG123" s="49"/>
      <c r="FTH123" s="49"/>
      <c r="FTI123" s="49"/>
      <c r="FTJ123" s="49"/>
      <c r="FTK123" s="49"/>
      <c r="FTL123" s="49"/>
      <c r="FTM123" s="49"/>
      <c r="FTN123" s="49"/>
      <c r="FTO123" s="49"/>
      <c r="FTP123" s="49"/>
      <c r="FTQ123" s="49"/>
      <c r="FTR123" s="49"/>
      <c r="FTS123" s="49"/>
      <c r="FTT123" s="49"/>
      <c r="FTU123" s="49"/>
      <c r="FTV123" s="49"/>
      <c r="FTW123" s="49"/>
      <c r="FTX123" s="49"/>
      <c r="FTY123" s="49"/>
      <c r="FTZ123" s="49"/>
      <c r="FUA123" s="49"/>
      <c r="FUB123" s="49"/>
      <c r="FUC123" s="49"/>
      <c r="FUD123" s="49"/>
      <c r="FUE123" s="49"/>
      <c r="FUF123" s="49"/>
      <c r="FUG123" s="49"/>
      <c r="FUH123" s="49"/>
      <c r="FUI123" s="49"/>
      <c r="FUJ123" s="49"/>
      <c r="FUK123" s="49"/>
      <c r="FUL123" s="49"/>
      <c r="FUM123" s="49"/>
      <c r="FUN123" s="49"/>
      <c r="FUO123" s="49"/>
      <c r="FUP123" s="49"/>
      <c r="FUQ123" s="49"/>
      <c r="FUR123" s="49"/>
      <c r="FUS123" s="49"/>
      <c r="FUT123" s="49"/>
      <c r="FUU123" s="49"/>
      <c r="FUV123" s="49"/>
      <c r="FUW123" s="49"/>
      <c r="FUX123" s="49"/>
      <c r="FUY123" s="49"/>
      <c r="FUZ123" s="49"/>
      <c r="FVA123" s="49"/>
      <c r="FVB123" s="49"/>
      <c r="FVC123" s="49"/>
      <c r="FVD123" s="49"/>
      <c r="FVE123" s="49"/>
      <c r="FVF123" s="49"/>
      <c r="FVG123" s="49"/>
      <c r="FVH123" s="49"/>
      <c r="FVI123" s="49"/>
      <c r="FVJ123" s="49"/>
      <c r="FVK123" s="49"/>
      <c r="FVL123" s="49"/>
      <c r="FVM123" s="49"/>
      <c r="FVN123" s="49"/>
      <c r="FVO123" s="49"/>
      <c r="FVP123" s="49"/>
      <c r="FVQ123" s="49"/>
      <c r="FVR123" s="49"/>
      <c r="FVS123" s="49"/>
      <c r="FVT123" s="49"/>
      <c r="FVU123" s="49"/>
      <c r="FVV123" s="49"/>
      <c r="FVW123" s="49"/>
      <c r="FVX123" s="49"/>
      <c r="FVY123" s="49"/>
      <c r="FVZ123" s="49"/>
      <c r="FWA123" s="49"/>
      <c r="FWB123" s="49"/>
      <c r="FWC123" s="49"/>
      <c r="FWD123" s="49"/>
      <c r="FWE123" s="49"/>
      <c r="FWF123" s="49"/>
      <c r="FWG123" s="49"/>
      <c r="FWH123" s="49"/>
      <c r="FWI123" s="49"/>
      <c r="FWJ123" s="49"/>
      <c r="FWK123" s="49"/>
      <c r="FWL123" s="49"/>
      <c r="FWM123" s="49"/>
      <c r="FWN123" s="49"/>
      <c r="FWO123" s="49"/>
      <c r="FWP123" s="49"/>
      <c r="FWQ123" s="49"/>
      <c r="FWR123" s="49"/>
      <c r="FWS123" s="49"/>
      <c r="FWT123" s="49"/>
      <c r="FWU123" s="49"/>
      <c r="FWV123" s="49"/>
      <c r="FWW123" s="49"/>
      <c r="FWX123" s="49"/>
      <c r="FWY123" s="49"/>
      <c r="FWZ123" s="49"/>
      <c r="FXA123" s="49"/>
      <c r="FXB123" s="49"/>
      <c r="FXC123" s="49"/>
      <c r="FXD123" s="49"/>
      <c r="FXE123" s="49"/>
      <c r="FXF123" s="49"/>
      <c r="FXG123" s="49"/>
      <c r="FXH123" s="49"/>
      <c r="FXI123" s="49"/>
      <c r="FXJ123" s="49"/>
      <c r="FXK123" s="49"/>
      <c r="FXL123" s="49"/>
      <c r="FXM123" s="49"/>
      <c r="FXN123" s="49"/>
      <c r="FXO123" s="49"/>
      <c r="FXP123" s="49"/>
      <c r="FXQ123" s="49"/>
      <c r="FXR123" s="49"/>
      <c r="FXS123" s="49"/>
      <c r="FXT123" s="49"/>
      <c r="FXU123" s="49"/>
      <c r="FXV123" s="49"/>
      <c r="FXW123" s="49"/>
      <c r="FXX123" s="49"/>
      <c r="FXY123" s="49"/>
      <c r="FXZ123" s="49"/>
      <c r="FYA123" s="49"/>
      <c r="FYB123" s="49"/>
      <c r="FYC123" s="49"/>
      <c r="FYD123" s="49"/>
      <c r="FYE123" s="49"/>
      <c r="FYF123" s="49"/>
      <c r="FYG123" s="49"/>
      <c r="FYH123" s="49"/>
      <c r="FYI123" s="49"/>
      <c r="FYJ123" s="49"/>
      <c r="FYK123" s="49"/>
      <c r="FYL123" s="49"/>
      <c r="FYM123" s="49"/>
      <c r="FYN123" s="49"/>
      <c r="FYO123" s="49"/>
      <c r="FYP123" s="49"/>
      <c r="FYQ123" s="49"/>
      <c r="FYR123" s="49"/>
      <c r="FYS123" s="49"/>
      <c r="FYT123" s="49"/>
      <c r="FYU123" s="49"/>
      <c r="FYV123" s="49"/>
      <c r="FYW123" s="49"/>
      <c r="FYX123" s="49"/>
      <c r="FYY123" s="49"/>
      <c r="FYZ123" s="49"/>
      <c r="FZA123" s="49"/>
      <c r="FZB123" s="49"/>
      <c r="FZC123" s="49"/>
      <c r="FZD123" s="49"/>
      <c r="FZE123" s="49"/>
      <c r="FZF123" s="49"/>
      <c r="FZG123" s="49"/>
      <c r="FZH123" s="49"/>
      <c r="FZI123" s="49"/>
      <c r="FZJ123" s="49"/>
      <c r="FZK123" s="49"/>
      <c r="FZL123" s="49"/>
      <c r="FZM123" s="49"/>
      <c r="FZN123" s="49"/>
      <c r="FZO123" s="49"/>
      <c r="FZP123" s="49"/>
      <c r="FZQ123" s="49"/>
      <c r="FZR123" s="49"/>
      <c r="FZS123" s="49"/>
      <c r="FZT123" s="49"/>
      <c r="FZU123" s="49"/>
      <c r="FZV123" s="49"/>
      <c r="FZW123" s="49"/>
      <c r="FZX123" s="49"/>
      <c r="FZY123" s="49"/>
      <c r="FZZ123" s="49"/>
      <c r="GAA123" s="49"/>
      <c r="GAB123" s="49"/>
      <c r="GAC123" s="49"/>
      <c r="GAD123" s="49"/>
      <c r="GAE123" s="49"/>
      <c r="GAF123" s="49"/>
      <c r="GAG123" s="49"/>
      <c r="GAH123" s="49"/>
      <c r="GAI123" s="49"/>
      <c r="GAJ123" s="49"/>
      <c r="GAK123" s="49"/>
      <c r="GAL123" s="49"/>
      <c r="GAM123" s="49"/>
      <c r="GAN123" s="49"/>
      <c r="GAO123" s="49"/>
      <c r="GAP123" s="49"/>
      <c r="GAQ123" s="49"/>
      <c r="GAR123" s="49"/>
      <c r="GAS123" s="49"/>
      <c r="GAT123" s="49"/>
      <c r="GAU123" s="49"/>
      <c r="GAV123" s="49"/>
      <c r="GAW123" s="49"/>
      <c r="GAX123" s="49"/>
      <c r="GAY123" s="49"/>
      <c r="GAZ123" s="49"/>
      <c r="GBA123" s="49"/>
      <c r="GBB123" s="49"/>
      <c r="GBC123" s="49"/>
      <c r="GBD123" s="49"/>
      <c r="GBE123" s="49"/>
      <c r="GBF123" s="49"/>
      <c r="GBG123" s="49"/>
      <c r="GBH123" s="49"/>
      <c r="GBI123" s="49"/>
      <c r="GBJ123" s="49"/>
      <c r="GBK123" s="49"/>
      <c r="GBL123" s="49"/>
      <c r="GBM123" s="49"/>
      <c r="GBN123" s="49"/>
      <c r="GBO123" s="49"/>
      <c r="GBP123" s="49"/>
      <c r="GBQ123" s="49"/>
      <c r="GBR123" s="49"/>
      <c r="GBS123" s="49"/>
      <c r="GBT123" s="49"/>
      <c r="GBU123" s="49"/>
      <c r="GBV123" s="49"/>
      <c r="GBW123" s="49"/>
      <c r="GBX123" s="49"/>
      <c r="GBY123" s="49"/>
      <c r="GBZ123" s="49"/>
      <c r="GCA123" s="49"/>
      <c r="GCB123" s="49"/>
      <c r="GCC123" s="49"/>
      <c r="GCD123" s="49"/>
      <c r="GCE123" s="49"/>
      <c r="GCF123" s="49"/>
      <c r="GCG123" s="49"/>
      <c r="GCH123" s="49"/>
      <c r="GCI123" s="49"/>
      <c r="GCJ123" s="49"/>
      <c r="GCK123" s="49"/>
      <c r="GCL123" s="49"/>
      <c r="GCM123" s="49"/>
      <c r="GCN123" s="49"/>
      <c r="GCO123" s="49"/>
      <c r="GCP123" s="49"/>
      <c r="GCQ123" s="49"/>
      <c r="GCR123" s="49"/>
      <c r="GCS123" s="49"/>
      <c r="GCT123" s="49"/>
      <c r="GCU123" s="49"/>
      <c r="GCV123" s="49"/>
      <c r="GCW123" s="49"/>
      <c r="GCX123" s="49"/>
      <c r="GCY123" s="49"/>
      <c r="GCZ123" s="49"/>
      <c r="GDA123" s="49"/>
      <c r="GDB123" s="49"/>
      <c r="GDC123" s="49"/>
      <c r="GDD123" s="49"/>
      <c r="GDE123" s="49"/>
      <c r="GDF123" s="49"/>
      <c r="GDG123" s="49"/>
      <c r="GDH123" s="49"/>
      <c r="GDI123" s="49"/>
      <c r="GDJ123" s="49"/>
      <c r="GDK123" s="49"/>
      <c r="GDL123" s="49"/>
      <c r="GDM123" s="49"/>
      <c r="GDN123" s="49"/>
      <c r="GDO123" s="49"/>
      <c r="GDP123" s="49"/>
      <c r="GDQ123" s="49"/>
      <c r="GDR123" s="49"/>
      <c r="GDS123" s="49"/>
      <c r="GDT123" s="49"/>
      <c r="GDU123" s="49"/>
      <c r="GDV123" s="49"/>
      <c r="GDW123" s="49"/>
      <c r="GDX123" s="49"/>
      <c r="GDY123" s="49"/>
      <c r="GDZ123" s="49"/>
      <c r="GEA123" s="49"/>
      <c r="GEB123" s="49"/>
      <c r="GEC123" s="49"/>
      <c r="GED123" s="49"/>
      <c r="GEE123" s="49"/>
      <c r="GEF123" s="49"/>
      <c r="GEG123" s="49"/>
      <c r="GEH123" s="49"/>
      <c r="GEI123" s="49"/>
      <c r="GEJ123" s="49"/>
      <c r="GEK123" s="49"/>
      <c r="GEL123" s="49"/>
      <c r="GEM123" s="49"/>
      <c r="GEN123" s="49"/>
      <c r="GEO123" s="49"/>
      <c r="GEP123" s="49"/>
      <c r="GEQ123" s="49"/>
      <c r="GER123" s="49"/>
      <c r="GES123" s="49"/>
      <c r="GET123" s="49"/>
      <c r="GEU123" s="49"/>
      <c r="GEV123" s="49"/>
      <c r="GEW123" s="49"/>
      <c r="GEX123" s="49"/>
      <c r="GEY123" s="49"/>
      <c r="GEZ123" s="49"/>
      <c r="GFA123" s="49"/>
      <c r="GFB123" s="49"/>
      <c r="GFC123" s="49"/>
      <c r="GFD123" s="49"/>
      <c r="GFE123" s="49"/>
      <c r="GFF123" s="49"/>
      <c r="GFG123" s="49"/>
      <c r="GFH123" s="49"/>
      <c r="GFI123" s="49"/>
      <c r="GFJ123" s="49"/>
      <c r="GFK123" s="49"/>
      <c r="GFL123" s="49"/>
      <c r="GFM123" s="49"/>
      <c r="GFN123" s="49"/>
      <c r="GFO123" s="49"/>
      <c r="GFP123" s="49"/>
      <c r="GFQ123" s="49"/>
      <c r="GFR123" s="49"/>
      <c r="GFS123" s="49"/>
      <c r="GFT123" s="49"/>
      <c r="GFU123" s="49"/>
      <c r="GFV123" s="49"/>
      <c r="GFW123" s="49"/>
      <c r="GFX123" s="49"/>
      <c r="GFY123" s="49"/>
      <c r="GFZ123" s="49"/>
      <c r="GGA123" s="49"/>
      <c r="GGB123" s="49"/>
      <c r="GGC123" s="49"/>
      <c r="GGD123" s="49"/>
      <c r="GGE123" s="49"/>
      <c r="GGF123" s="49"/>
      <c r="GGG123" s="49"/>
      <c r="GGH123" s="49"/>
      <c r="GGI123" s="49"/>
      <c r="GGJ123" s="49"/>
      <c r="GGK123" s="49"/>
      <c r="GGL123" s="49"/>
      <c r="GGM123" s="49"/>
      <c r="GGN123" s="49"/>
      <c r="GGO123" s="49"/>
      <c r="GGP123" s="49"/>
      <c r="GGQ123" s="49"/>
      <c r="GGR123" s="49"/>
      <c r="GGS123" s="49"/>
      <c r="GGT123" s="49"/>
      <c r="GGU123" s="49"/>
      <c r="GGV123" s="49"/>
      <c r="GGW123" s="49"/>
      <c r="GGX123" s="49"/>
      <c r="GGY123" s="49"/>
      <c r="GGZ123" s="49"/>
      <c r="GHA123" s="49"/>
      <c r="GHB123" s="49"/>
      <c r="GHC123" s="49"/>
      <c r="GHD123" s="49"/>
      <c r="GHE123" s="49"/>
      <c r="GHF123" s="49"/>
      <c r="GHG123" s="49"/>
      <c r="GHH123" s="49"/>
      <c r="GHI123" s="49"/>
      <c r="GHJ123" s="49"/>
      <c r="GHK123" s="49"/>
      <c r="GHL123" s="49"/>
      <c r="GHM123" s="49"/>
      <c r="GHN123" s="49"/>
      <c r="GHO123" s="49"/>
      <c r="GHP123" s="49"/>
      <c r="GHQ123" s="49"/>
      <c r="GHR123" s="49"/>
      <c r="GHS123" s="49"/>
      <c r="GHT123" s="49"/>
      <c r="GHU123" s="49"/>
      <c r="GHV123" s="49"/>
      <c r="GHW123" s="49"/>
      <c r="GHX123" s="49"/>
      <c r="GHY123" s="49"/>
      <c r="GHZ123" s="49"/>
      <c r="GIA123" s="49"/>
      <c r="GIB123" s="49"/>
      <c r="GIC123" s="49"/>
      <c r="GID123" s="49"/>
      <c r="GIE123" s="49"/>
      <c r="GIF123" s="49"/>
      <c r="GIG123" s="49"/>
      <c r="GIH123" s="49"/>
      <c r="GII123" s="49"/>
      <c r="GIJ123" s="49"/>
      <c r="GIK123" s="49"/>
      <c r="GIL123" s="49"/>
      <c r="GIM123" s="49"/>
      <c r="GIN123" s="49"/>
      <c r="GIO123" s="49"/>
      <c r="GIP123" s="49"/>
      <c r="GIQ123" s="49"/>
      <c r="GIR123" s="49"/>
      <c r="GIS123" s="49"/>
      <c r="GIT123" s="49"/>
      <c r="GIU123" s="49"/>
      <c r="GIV123" s="49"/>
      <c r="GIW123" s="49"/>
      <c r="GIX123" s="49"/>
      <c r="GIY123" s="49"/>
      <c r="GIZ123" s="49"/>
      <c r="GJA123" s="49"/>
      <c r="GJB123" s="49"/>
      <c r="GJC123" s="49"/>
      <c r="GJD123" s="49"/>
      <c r="GJE123" s="49"/>
      <c r="GJF123" s="49"/>
      <c r="GJG123" s="49"/>
      <c r="GJH123" s="49"/>
      <c r="GJI123" s="49"/>
      <c r="GJJ123" s="49"/>
      <c r="GJK123" s="49"/>
      <c r="GJL123" s="49"/>
      <c r="GJM123" s="49"/>
      <c r="GJN123" s="49"/>
      <c r="GJO123" s="49"/>
      <c r="GJP123" s="49"/>
      <c r="GJQ123" s="49"/>
      <c r="GJR123" s="49"/>
      <c r="GJS123" s="49"/>
      <c r="GJT123" s="49"/>
      <c r="GJU123" s="49"/>
      <c r="GJV123" s="49"/>
      <c r="GJW123" s="49"/>
      <c r="GJX123" s="49"/>
      <c r="GJY123" s="49"/>
      <c r="GJZ123" s="49"/>
      <c r="GKA123" s="49"/>
      <c r="GKB123" s="49"/>
      <c r="GKC123" s="49"/>
      <c r="GKD123" s="49"/>
      <c r="GKE123" s="49"/>
      <c r="GKF123" s="49"/>
      <c r="GKG123" s="49"/>
      <c r="GKH123" s="49"/>
      <c r="GKI123" s="49"/>
      <c r="GKJ123" s="49"/>
      <c r="GKK123" s="49"/>
      <c r="GKL123" s="49"/>
      <c r="GKM123" s="49"/>
      <c r="GKN123" s="49"/>
      <c r="GKO123" s="49"/>
      <c r="GKP123" s="49"/>
      <c r="GKQ123" s="49"/>
      <c r="GKR123" s="49"/>
      <c r="GKS123" s="49"/>
      <c r="GKT123" s="49"/>
      <c r="GKU123" s="49"/>
      <c r="GKV123" s="49"/>
      <c r="GKW123" s="49"/>
      <c r="GKX123" s="49"/>
      <c r="GKY123" s="49"/>
      <c r="GKZ123" s="49"/>
      <c r="GLA123" s="49"/>
      <c r="GLB123" s="49"/>
      <c r="GLC123" s="49"/>
      <c r="GLD123" s="49"/>
      <c r="GLE123" s="49"/>
      <c r="GLF123" s="49"/>
      <c r="GLG123" s="49"/>
      <c r="GLH123" s="49"/>
      <c r="GLI123" s="49"/>
      <c r="GLJ123" s="49"/>
      <c r="GLK123" s="49"/>
      <c r="GLL123" s="49"/>
      <c r="GLM123" s="49"/>
      <c r="GLN123" s="49"/>
      <c r="GLO123" s="49"/>
      <c r="GLP123" s="49"/>
      <c r="GLQ123" s="49"/>
      <c r="GLR123" s="49"/>
      <c r="GLS123" s="49"/>
      <c r="GLT123" s="49"/>
      <c r="GLU123" s="49"/>
      <c r="GLV123" s="49"/>
      <c r="GLW123" s="49"/>
      <c r="GLX123" s="49"/>
      <c r="GLY123" s="49"/>
      <c r="GLZ123" s="49"/>
      <c r="GMA123" s="49"/>
      <c r="GMB123" s="49"/>
      <c r="GMC123" s="49"/>
      <c r="GMD123" s="49"/>
      <c r="GME123" s="49"/>
      <c r="GMF123" s="49"/>
      <c r="GMG123" s="49"/>
      <c r="GMH123" s="49"/>
      <c r="GMI123" s="49"/>
      <c r="GMJ123" s="49"/>
      <c r="GMK123" s="49"/>
      <c r="GML123" s="49"/>
      <c r="GMM123" s="49"/>
      <c r="GMN123" s="49"/>
      <c r="GMO123" s="49"/>
      <c r="GMP123" s="49"/>
      <c r="GMQ123" s="49"/>
      <c r="GMR123" s="49"/>
      <c r="GMS123" s="49"/>
      <c r="GMT123" s="49"/>
      <c r="GMU123" s="49"/>
      <c r="GMV123" s="49"/>
      <c r="GMW123" s="49"/>
      <c r="GMX123" s="49"/>
      <c r="GMY123" s="49"/>
      <c r="GMZ123" s="49"/>
      <c r="GNA123" s="49"/>
      <c r="GNB123" s="49"/>
      <c r="GNC123" s="49"/>
      <c r="GND123" s="49"/>
      <c r="GNE123" s="49"/>
      <c r="GNF123" s="49"/>
      <c r="GNG123" s="49"/>
      <c r="GNH123" s="49"/>
      <c r="GNI123" s="49"/>
      <c r="GNJ123" s="49"/>
      <c r="GNK123" s="49"/>
      <c r="GNL123" s="49"/>
      <c r="GNM123" s="49"/>
      <c r="GNN123" s="49"/>
      <c r="GNO123" s="49"/>
      <c r="GNP123" s="49"/>
      <c r="GNQ123" s="49"/>
      <c r="GNR123" s="49"/>
      <c r="GNS123" s="49"/>
      <c r="GNT123" s="49"/>
      <c r="GNU123" s="49"/>
      <c r="GNV123" s="49"/>
      <c r="GNW123" s="49"/>
      <c r="GNX123" s="49"/>
      <c r="GNY123" s="49"/>
      <c r="GNZ123" s="49"/>
      <c r="GOA123" s="49"/>
      <c r="GOB123" s="49"/>
      <c r="GOC123" s="49"/>
      <c r="GOD123" s="49"/>
      <c r="GOE123" s="49"/>
      <c r="GOF123" s="49"/>
      <c r="GOG123" s="49"/>
      <c r="GOH123" s="49"/>
      <c r="GOI123" s="49"/>
      <c r="GOJ123" s="49"/>
      <c r="GOK123" s="49"/>
      <c r="GOL123" s="49"/>
      <c r="GOM123" s="49"/>
      <c r="GON123" s="49"/>
      <c r="GOO123" s="49"/>
      <c r="GOP123" s="49"/>
      <c r="GOQ123" s="49"/>
      <c r="GOR123" s="49"/>
      <c r="GOS123" s="49"/>
      <c r="GOT123" s="49"/>
      <c r="GOU123" s="49"/>
      <c r="GOV123" s="49"/>
      <c r="GOW123" s="49"/>
      <c r="GOX123" s="49"/>
      <c r="GOY123" s="49"/>
      <c r="GOZ123" s="49"/>
      <c r="GPA123" s="49"/>
      <c r="GPB123" s="49"/>
      <c r="GPC123" s="49"/>
      <c r="GPD123" s="49"/>
      <c r="GPE123" s="49"/>
      <c r="GPF123" s="49"/>
      <c r="GPG123" s="49"/>
      <c r="GPH123" s="49"/>
      <c r="GPI123" s="49"/>
      <c r="GPJ123" s="49"/>
      <c r="GPK123" s="49"/>
      <c r="GPL123" s="49"/>
      <c r="GPM123" s="49"/>
      <c r="GPN123" s="49"/>
      <c r="GPO123" s="49"/>
      <c r="GPP123" s="49"/>
      <c r="GPQ123" s="49"/>
      <c r="GPR123" s="49"/>
      <c r="GPS123" s="49"/>
      <c r="GPT123" s="49"/>
      <c r="GPU123" s="49"/>
      <c r="GPV123" s="49"/>
      <c r="GPW123" s="49"/>
      <c r="GPX123" s="49"/>
      <c r="GPY123" s="49"/>
      <c r="GPZ123" s="49"/>
      <c r="GQA123" s="49"/>
      <c r="GQB123" s="49"/>
      <c r="GQC123" s="49"/>
      <c r="GQD123" s="49"/>
      <c r="GQE123" s="49"/>
      <c r="GQF123" s="49"/>
      <c r="GQG123" s="49"/>
      <c r="GQH123" s="49"/>
      <c r="GQI123" s="49"/>
      <c r="GQJ123" s="49"/>
      <c r="GQK123" s="49"/>
      <c r="GQL123" s="49"/>
      <c r="GQM123" s="49"/>
      <c r="GQN123" s="49"/>
      <c r="GQO123" s="49"/>
      <c r="GQP123" s="49"/>
      <c r="GQQ123" s="49"/>
      <c r="GQR123" s="49"/>
      <c r="GQS123" s="49"/>
      <c r="GQT123" s="49"/>
      <c r="GQU123" s="49"/>
      <c r="GQV123" s="49"/>
      <c r="GQW123" s="49"/>
      <c r="GQX123" s="49"/>
      <c r="GQY123" s="49"/>
      <c r="GQZ123" s="49"/>
      <c r="GRA123" s="49"/>
      <c r="GRB123" s="49"/>
      <c r="GRC123" s="49"/>
      <c r="GRD123" s="49"/>
      <c r="GRE123" s="49"/>
      <c r="GRF123" s="49"/>
      <c r="GRG123" s="49"/>
      <c r="GRH123" s="49"/>
      <c r="GRI123" s="49"/>
      <c r="GRJ123" s="49"/>
      <c r="GRK123" s="49"/>
      <c r="GRL123" s="49"/>
      <c r="GRM123" s="49"/>
      <c r="GRN123" s="49"/>
      <c r="GRO123" s="49"/>
      <c r="GRP123" s="49"/>
      <c r="GRQ123" s="49"/>
      <c r="GRR123" s="49"/>
      <c r="GRS123" s="49"/>
      <c r="GRT123" s="49"/>
      <c r="GRU123" s="49"/>
      <c r="GRV123" s="49"/>
      <c r="GRW123" s="49"/>
      <c r="GRX123" s="49"/>
      <c r="GRY123" s="49"/>
      <c r="GRZ123" s="49"/>
      <c r="GSA123" s="49"/>
      <c r="GSB123" s="49"/>
      <c r="GSC123" s="49"/>
      <c r="GSD123" s="49"/>
      <c r="GSE123" s="49"/>
      <c r="GSF123" s="49"/>
      <c r="GSG123" s="49"/>
      <c r="GSH123" s="49"/>
      <c r="GSI123" s="49"/>
      <c r="GSJ123" s="49"/>
      <c r="GSK123" s="49"/>
      <c r="GSL123" s="49"/>
      <c r="GSM123" s="49"/>
      <c r="GSN123" s="49"/>
      <c r="GSO123" s="49"/>
      <c r="GSP123" s="49"/>
      <c r="GSQ123" s="49"/>
      <c r="GSR123" s="49"/>
      <c r="GSS123" s="49"/>
      <c r="GST123" s="49"/>
      <c r="GSU123" s="49"/>
      <c r="GSV123" s="49"/>
      <c r="GSW123" s="49"/>
      <c r="GSX123" s="49"/>
      <c r="GSY123" s="49"/>
      <c r="GSZ123" s="49"/>
      <c r="GTA123" s="49"/>
      <c r="GTB123" s="49"/>
      <c r="GTC123" s="49"/>
      <c r="GTD123" s="49"/>
      <c r="GTE123" s="49"/>
      <c r="GTF123" s="49"/>
      <c r="GTG123" s="49"/>
      <c r="GTH123" s="49"/>
      <c r="GTI123" s="49"/>
      <c r="GTJ123" s="49"/>
      <c r="GTK123" s="49"/>
      <c r="GTL123" s="49"/>
      <c r="GTM123" s="49"/>
      <c r="GTN123" s="49"/>
      <c r="GTO123" s="49"/>
      <c r="GTP123" s="49"/>
      <c r="GTQ123" s="49"/>
      <c r="GTR123" s="49"/>
      <c r="GTS123" s="49"/>
      <c r="GTT123" s="49"/>
      <c r="GTU123" s="49"/>
      <c r="GTV123" s="49"/>
      <c r="GTW123" s="49"/>
      <c r="GTX123" s="49"/>
      <c r="GTY123" s="49"/>
      <c r="GTZ123" s="49"/>
      <c r="GUA123" s="49"/>
      <c r="GUB123" s="49"/>
      <c r="GUC123" s="49"/>
      <c r="GUD123" s="49"/>
      <c r="GUE123" s="49"/>
      <c r="GUF123" s="49"/>
      <c r="GUG123" s="49"/>
      <c r="GUH123" s="49"/>
      <c r="GUI123" s="49"/>
      <c r="GUJ123" s="49"/>
      <c r="GUK123" s="49"/>
      <c r="GUL123" s="49"/>
      <c r="GUM123" s="49"/>
      <c r="GUN123" s="49"/>
      <c r="GUO123" s="49"/>
      <c r="GUP123" s="49"/>
      <c r="GUQ123" s="49"/>
      <c r="GUR123" s="49"/>
      <c r="GUS123" s="49"/>
      <c r="GUT123" s="49"/>
      <c r="GUU123" s="49"/>
      <c r="GUV123" s="49"/>
      <c r="GUW123" s="49"/>
      <c r="GUX123" s="49"/>
      <c r="GUY123" s="49"/>
      <c r="GUZ123" s="49"/>
      <c r="GVA123" s="49"/>
      <c r="GVB123" s="49"/>
      <c r="GVC123" s="49"/>
      <c r="GVD123" s="49"/>
      <c r="GVE123" s="49"/>
      <c r="GVF123" s="49"/>
      <c r="GVG123" s="49"/>
      <c r="GVH123" s="49"/>
      <c r="GVI123" s="49"/>
      <c r="GVJ123" s="49"/>
      <c r="GVK123" s="49"/>
      <c r="GVL123" s="49"/>
      <c r="GVM123" s="49"/>
      <c r="GVN123" s="49"/>
      <c r="GVO123" s="49"/>
      <c r="GVP123" s="49"/>
      <c r="GVQ123" s="49"/>
      <c r="GVR123" s="49"/>
      <c r="GVS123" s="49"/>
      <c r="GVT123" s="49"/>
      <c r="GVU123" s="49"/>
      <c r="GVV123" s="49"/>
      <c r="GVW123" s="49"/>
      <c r="GVX123" s="49"/>
      <c r="GVY123" s="49"/>
      <c r="GVZ123" s="49"/>
      <c r="GWA123" s="49"/>
      <c r="GWB123" s="49"/>
      <c r="GWC123" s="49"/>
      <c r="GWD123" s="49"/>
      <c r="GWE123" s="49"/>
      <c r="GWF123" s="49"/>
      <c r="GWG123" s="49"/>
      <c r="GWH123" s="49"/>
      <c r="GWI123" s="49"/>
      <c r="GWJ123" s="49"/>
      <c r="GWK123" s="49"/>
      <c r="GWL123" s="49"/>
      <c r="GWM123" s="49"/>
      <c r="GWN123" s="49"/>
      <c r="GWO123" s="49"/>
      <c r="GWP123" s="49"/>
      <c r="GWQ123" s="49"/>
      <c r="GWR123" s="49"/>
      <c r="GWS123" s="49"/>
      <c r="GWT123" s="49"/>
      <c r="GWU123" s="49"/>
      <c r="GWV123" s="49"/>
      <c r="GWW123" s="49"/>
      <c r="GWX123" s="49"/>
      <c r="GWY123" s="49"/>
      <c r="GWZ123" s="49"/>
      <c r="GXA123" s="49"/>
      <c r="GXB123" s="49"/>
      <c r="GXC123" s="49"/>
      <c r="GXD123" s="49"/>
      <c r="GXE123" s="49"/>
      <c r="GXF123" s="49"/>
      <c r="GXG123" s="49"/>
      <c r="GXH123" s="49"/>
      <c r="GXI123" s="49"/>
      <c r="GXJ123" s="49"/>
      <c r="GXK123" s="49"/>
      <c r="GXL123" s="49"/>
      <c r="GXM123" s="49"/>
      <c r="GXN123" s="49"/>
      <c r="GXO123" s="49"/>
      <c r="GXP123" s="49"/>
      <c r="GXQ123" s="49"/>
      <c r="GXR123" s="49"/>
      <c r="GXS123" s="49"/>
      <c r="GXT123" s="49"/>
      <c r="GXU123" s="49"/>
      <c r="GXV123" s="49"/>
      <c r="GXW123" s="49"/>
      <c r="GXX123" s="49"/>
      <c r="GXY123" s="49"/>
      <c r="GXZ123" s="49"/>
      <c r="GYA123" s="49"/>
      <c r="GYB123" s="49"/>
      <c r="GYC123" s="49"/>
      <c r="GYD123" s="49"/>
      <c r="GYE123" s="49"/>
      <c r="GYF123" s="49"/>
      <c r="GYG123" s="49"/>
      <c r="GYH123" s="49"/>
      <c r="GYI123" s="49"/>
      <c r="GYJ123" s="49"/>
      <c r="GYK123" s="49"/>
      <c r="GYL123" s="49"/>
      <c r="GYM123" s="49"/>
      <c r="GYN123" s="49"/>
      <c r="GYO123" s="49"/>
      <c r="GYP123" s="49"/>
      <c r="GYQ123" s="49"/>
      <c r="GYR123" s="49"/>
      <c r="GYS123" s="49"/>
      <c r="GYT123" s="49"/>
      <c r="GYU123" s="49"/>
      <c r="GYV123" s="49"/>
      <c r="GYW123" s="49"/>
      <c r="GYX123" s="49"/>
      <c r="GYY123" s="49"/>
      <c r="GYZ123" s="49"/>
      <c r="GZA123" s="49"/>
      <c r="GZB123" s="49"/>
      <c r="GZC123" s="49"/>
      <c r="GZD123" s="49"/>
      <c r="GZE123" s="49"/>
      <c r="GZF123" s="49"/>
      <c r="GZG123" s="49"/>
      <c r="GZH123" s="49"/>
      <c r="GZI123" s="49"/>
      <c r="GZJ123" s="49"/>
      <c r="GZK123" s="49"/>
      <c r="GZL123" s="49"/>
      <c r="GZM123" s="49"/>
      <c r="GZN123" s="49"/>
      <c r="GZO123" s="49"/>
      <c r="GZP123" s="49"/>
      <c r="GZQ123" s="49"/>
      <c r="GZR123" s="49"/>
      <c r="GZS123" s="49"/>
      <c r="GZT123" s="49"/>
      <c r="GZU123" s="49"/>
      <c r="GZV123" s="49"/>
      <c r="GZW123" s="49"/>
      <c r="GZX123" s="49"/>
      <c r="GZY123" s="49"/>
      <c r="GZZ123" s="49"/>
      <c r="HAA123" s="49"/>
      <c r="HAB123" s="49"/>
      <c r="HAC123" s="49"/>
      <c r="HAD123" s="49"/>
      <c r="HAE123" s="49"/>
      <c r="HAF123" s="49"/>
      <c r="HAG123" s="49"/>
      <c r="HAH123" s="49"/>
      <c r="HAI123" s="49"/>
      <c r="HAJ123" s="49"/>
      <c r="HAK123" s="49"/>
      <c r="HAL123" s="49"/>
      <c r="HAM123" s="49"/>
      <c r="HAN123" s="49"/>
      <c r="HAO123" s="49"/>
      <c r="HAP123" s="49"/>
      <c r="HAQ123" s="49"/>
      <c r="HAR123" s="49"/>
      <c r="HAS123" s="49"/>
      <c r="HAT123" s="49"/>
      <c r="HAU123" s="49"/>
      <c r="HAV123" s="49"/>
      <c r="HAW123" s="49"/>
      <c r="HAX123" s="49"/>
      <c r="HAY123" s="49"/>
      <c r="HAZ123" s="49"/>
      <c r="HBA123" s="49"/>
      <c r="HBB123" s="49"/>
      <c r="HBC123" s="49"/>
      <c r="HBD123" s="49"/>
      <c r="HBE123" s="49"/>
      <c r="HBF123" s="49"/>
      <c r="HBG123" s="49"/>
      <c r="HBH123" s="49"/>
      <c r="HBI123" s="49"/>
      <c r="HBJ123" s="49"/>
      <c r="HBK123" s="49"/>
      <c r="HBL123" s="49"/>
      <c r="HBM123" s="49"/>
      <c r="HBN123" s="49"/>
      <c r="HBO123" s="49"/>
      <c r="HBP123" s="49"/>
      <c r="HBQ123" s="49"/>
      <c r="HBR123" s="49"/>
      <c r="HBS123" s="49"/>
      <c r="HBT123" s="49"/>
      <c r="HBU123" s="49"/>
      <c r="HBV123" s="49"/>
      <c r="HBW123" s="49"/>
      <c r="HBX123" s="49"/>
      <c r="HBY123" s="49"/>
      <c r="HBZ123" s="49"/>
      <c r="HCA123" s="49"/>
      <c r="HCB123" s="49"/>
      <c r="HCC123" s="49"/>
      <c r="HCD123" s="49"/>
      <c r="HCE123" s="49"/>
      <c r="HCF123" s="49"/>
      <c r="HCG123" s="49"/>
      <c r="HCH123" s="49"/>
      <c r="HCI123" s="49"/>
      <c r="HCJ123" s="49"/>
      <c r="HCK123" s="49"/>
      <c r="HCL123" s="49"/>
      <c r="HCM123" s="49"/>
      <c r="HCN123" s="49"/>
      <c r="HCO123" s="49"/>
      <c r="HCP123" s="49"/>
      <c r="HCQ123" s="49"/>
      <c r="HCR123" s="49"/>
      <c r="HCS123" s="49"/>
      <c r="HCT123" s="49"/>
      <c r="HCU123" s="49"/>
      <c r="HCV123" s="49"/>
      <c r="HCW123" s="49"/>
      <c r="HCX123" s="49"/>
      <c r="HCY123" s="49"/>
      <c r="HCZ123" s="49"/>
      <c r="HDA123" s="49"/>
      <c r="HDB123" s="49"/>
      <c r="HDC123" s="49"/>
      <c r="HDD123" s="49"/>
      <c r="HDE123" s="49"/>
      <c r="HDF123" s="49"/>
      <c r="HDG123" s="49"/>
      <c r="HDH123" s="49"/>
      <c r="HDI123" s="49"/>
      <c r="HDJ123" s="49"/>
      <c r="HDK123" s="49"/>
      <c r="HDL123" s="49"/>
      <c r="HDM123" s="49"/>
      <c r="HDN123" s="49"/>
      <c r="HDO123" s="49"/>
      <c r="HDP123" s="49"/>
      <c r="HDQ123" s="49"/>
      <c r="HDR123" s="49"/>
      <c r="HDS123" s="49"/>
      <c r="HDT123" s="49"/>
      <c r="HDU123" s="49"/>
      <c r="HDV123" s="49"/>
      <c r="HDW123" s="49"/>
      <c r="HDX123" s="49"/>
      <c r="HDY123" s="49"/>
      <c r="HDZ123" s="49"/>
      <c r="HEA123" s="49"/>
      <c r="HEB123" s="49"/>
      <c r="HEC123" s="49"/>
      <c r="HED123" s="49"/>
      <c r="HEE123" s="49"/>
      <c r="HEF123" s="49"/>
      <c r="HEG123" s="49"/>
      <c r="HEH123" s="49"/>
      <c r="HEI123" s="49"/>
      <c r="HEJ123" s="49"/>
      <c r="HEK123" s="49"/>
      <c r="HEL123" s="49"/>
      <c r="HEM123" s="49"/>
      <c r="HEN123" s="49"/>
      <c r="HEO123" s="49"/>
      <c r="HEP123" s="49"/>
      <c r="HEQ123" s="49"/>
      <c r="HER123" s="49"/>
      <c r="HES123" s="49"/>
      <c r="HET123" s="49"/>
      <c r="HEU123" s="49"/>
      <c r="HEV123" s="49"/>
      <c r="HEW123" s="49"/>
      <c r="HEX123" s="49"/>
      <c r="HEY123" s="49"/>
      <c r="HEZ123" s="49"/>
      <c r="HFA123" s="49"/>
      <c r="HFB123" s="49"/>
      <c r="HFC123" s="49"/>
      <c r="HFD123" s="49"/>
      <c r="HFE123" s="49"/>
      <c r="HFF123" s="49"/>
      <c r="HFG123" s="49"/>
      <c r="HFH123" s="49"/>
      <c r="HFI123" s="49"/>
      <c r="HFJ123" s="49"/>
      <c r="HFK123" s="49"/>
      <c r="HFL123" s="49"/>
      <c r="HFM123" s="49"/>
      <c r="HFN123" s="49"/>
      <c r="HFO123" s="49"/>
      <c r="HFP123" s="49"/>
      <c r="HFQ123" s="49"/>
      <c r="HFR123" s="49"/>
      <c r="HFS123" s="49"/>
      <c r="HFT123" s="49"/>
      <c r="HFU123" s="49"/>
      <c r="HFV123" s="49"/>
      <c r="HFW123" s="49"/>
      <c r="HFX123" s="49"/>
      <c r="HFY123" s="49"/>
      <c r="HFZ123" s="49"/>
      <c r="HGA123" s="49"/>
      <c r="HGB123" s="49"/>
      <c r="HGC123" s="49"/>
      <c r="HGD123" s="49"/>
      <c r="HGE123" s="49"/>
      <c r="HGF123" s="49"/>
      <c r="HGG123" s="49"/>
      <c r="HGH123" s="49"/>
      <c r="HGI123" s="49"/>
      <c r="HGJ123" s="49"/>
      <c r="HGK123" s="49"/>
      <c r="HGL123" s="49"/>
      <c r="HGM123" s="49"/>
      <c r="HGN123" s="49"/>
      <c r="HGO123" s="49"/>
      <c r="HGP123" s="49"/>
      <c r="HGQ123" s="49"/>
      <c r="HGR123" s="49"/>
      <c r="HGS123" s="49"/>
      <c r="HGT123" s="49"/>
      <c r="HGU123" s="49"/>
      <c r="HGV123" s="49"/>
      <c r="HGW123" s="49"/>
      <c r="HGX123" s="49"/>
      <c r="HGY123" s="49"/>
      <c r="HGZ123" s="49"/>
      <c r="HHA123" s="49"/>
      <c r="HHB123" s="49"/>
      <c r="HHC123" s="49"/>
      <c r="HHD123" s="49"/>
      <c r="HHE123" s="49"/>
      <c r="HHF123" s="49"/>
      <c r="HHG123" s="49"/>
      <c r="HHH123" s="49"/>
      <c r="HHI123" s="49"/>
      <c r="HHJ123" s="49"/>
      <c r="HHK123" s="49"/>
      <c r="HHL123" s="49"/>
      <c r="HHM123" s="49"/>
      <c r="HHN123" s="49"/>
      <c r="HHO123" s="49"/>
      <c r="HHP123" s="49"/>
      <c r="HHQ123" s="49"/>
      <c r="HHR123" s="49"/>
      <c r="HHS123" s="49"/>
      <c r="HHT123" s="49"/>
      <c r="HHU123" s="49"/>
      <c r="HHV123" s="49"/>
      <c r="HHW123" s="49"/>
      <c r="HHX123" s="49"/>
      <c r="HHY123" s="49"/>
      <c r="HHZ123" s="49"/>
      <c r="HIA123" s="49"/>
      <c r="HIB123" s="49"/>
      <c r="HIC123" s="49"/>
      <c r="HID123" s="49"/>
      <c r="HIE123" s="49"/>
      <c r="HIF123" s="49"/>
      <c r="HIG123" s="49"/>
      <c r="HIH123" s="49"/>
      <c r="HII123" s="49"/>
      <c r="HIJ123" s="49"/>
      <c r="HIK123" s="49"/>
      <c r="HIL123" s="49"/>
      <c r="HIM123" s="49"/>
      <c r="HIN123" s="49"/>
      <c r="HIO123" s="49"/>
      <c r="HIP123" s="49"/>
      <c r="HIQ123" s="49"/>
      <c r="HIR123" s="49"/>
      <c r="HIS123" s="49"/>
      <c r="HIT123" s="49"/>
      <c r="HIU123" s="49"/>
      <c r="HIV123" s="49"/>
      <c r="HIW123" s="49"/>
      <c r="HIX123" s="49"/>
      <c r="HIY123" s="49"/>
      <c r="HIZ123" s="49"/>
      <c r="HJA123" s="49"/>
      <c r="HJB123" s="49"/>
      <c r="HJC123" s="49"/>
      <c r="HJD123" s="49"/>
      <c r="HJE123" s="49"/>
      <c r="HJF123" s="49"/>
      <c r="HJG123" s="49"/>
      <c r="HJH123" s="49"/>
      <c r="HJI123" s="49"/>
      <c r="HJJ123" s="49"/>
      <c r="HJK123" s="49"/>
      <c r="HJL123" s="49"/>
      <c r="HJM123" s="49"/>
      <c r="HJN123" s="49"/>
      <c r="HJO123" s="49"/>
      <c r="HJP123" s="49"/>
      <c r="HJQ123" s="49"/>
      <c r="HJR123" s="49"/>
      <c r="HJS123" s="49"/>
      <c r="HJT123" s="49"/>
      <c r="HJU123" s="49"/>
      <c r="HJV123" s="49"/>
      <c r="HJW123" s="49"/>
      <c r="HJX123" s="49"/>
      <c r="HJY123" s="49"/>
      <c r="HJZ123" s="49"/>
      <c r="HKA123" s="49"/>
      <c r="HKB123" s="49"/>
      <c r="HKC123" s="49"/>
      <c r="HKD123" s="49"/>
      <c r="HKE123" s="49"/>
      <c r="HKF123" s="49"/>
      <c r="HKG123" s="49"/>
      <c r="HKH123" s="49"/>
      <c r="HKI123" s="49"/>
      <c r="HKJ123" s="49"/>
      <c r="HKK123" s="49"/>
      <c r="HKL123" s="49"/>
      <c r="HKM123" s="49"/>
      <c r="HKN123" s="49"/>
      <c r="HKO123" s="49"/>
      <c r="HKP123" s="49"/>
      <c r="HKQ123" s="49"/>
      <c r="HKR123" s="49"/>
      <c r="HKS123" s="49"/>
      <c r="HKT123" s="49"/>
      <c r="HKU123" s="49"/>
      <c r="HKV123" s="49"/>
      <c r="HKW123" s="49"/>
      <c r="HKX123" s="49"/>
      <c r="HKY123" s="49"/>
      <c r="HKZ123" s="49"/>
      <c r="HLA123" s="49"/>
      <c r="HLB123" s="49"/>
      <c r="HLC123" s="49"/>
      <c r="HLD123" s="49"/>
      <c r="HLE123" s="49"/>
      <c r="HLF123" s="49"/>
      <c r="HLG123" s="49"/>
      <c r="HLH123" s="49"/>
      <c r="HLI123" s="49"/>
      <c r="HLJ123" s="49"/>
      <c r="HLK123" s="49"/>
      <c r="HLL123" s="49"/>
      <c r="HLM123" s="49"/>
      <c r="HLN123" s="49"/>
      <c r="HLO123" s="49"/>
      <c r="HLP123" s="49"/>
      <c r="HLQ123" s="49"/>
      <c r="HLR123" s="49"/>
      <c r="HLS123" s="49"/>
      <c r="HLT123" s="49"/>
      <c r="HLU123" s="49"/>
      <c r="HLV123" s="49"/>
      <c r="HLW123" s="49"/>
      <c r="HLX123" s="49"/>
      <c r="HLY123" s="49"/>
      <c r="HLZ123" s="49"/>
      <c r="HMA123" s="49"/>
      <c r="HMB123" s="49"/>
      <c r="HMC123" s="49"/>
      <c r="HMD123" s="49"/>
      <c r="HME123" s="49"/>
      <c r="HMF123" s="49"/>
      <c r="HMG123" s="49"/>
      <c r="HMH123" s="49"/>
      <c r="HMI123" s="49"/>
      <c r="HMJ123" s="49"/>
      <c r="HMK123" s="49"/>
      <c r="HML123" s="49"/>
      <c r="HMM123" s="49"/>
      <c r="HMN123" s="49"/>
      <c r="HMO123" s="49"/>
      <c r="HMP123" s="49"/>
      <c r="HMQ123" s="49"/>
      <c r="HMR123" s="49"/>
      <c r="HMS123" s="49"/>
      <c r="HMT123" s="49"/>
      <c r="HMU123" s="49"/>
      <c r="HMV123" s="49"/>
      <c r="HMW123" s="49"/>
      <c r="HMX123" s="49"/>
      <c r="HMY123" s="49"/>
      <c r="HMZ123" s="49"/>
      <c r="HNA123" s="49"/>
      <c r="HNB123" s="49"/>
      <c r="HNC123" s="49"/>
      <c r="HND123" s="49"/>
      <c r="HNE123" s="49"/>
      <c r="HNF123" s="49"/>
      <c r="HNG123" s="49"/>
      <c r="HNH123" s="49"/>
      <c r="HNI123" s="49"/>
      <c r="HNJ123" s="49"/>
      <c r="HNK123" s="49"/>
      <c r="HNL123" s="49"/>
      <c r="HNM123" s="49"/>
      <c r="HNN123" s="49"/>
      <c r="HNO123" s="49"/>
      <c r="HNP123" s="49"/>
      <c r="HNQ123" s="49"/>
      <c r="HNR123" s="49"/>
      <c r="HNS123" s="49"/>
      <c r="HNT123" s="49"/>
      <c r="HNU123" s="49"/>
      <c r="HNV123" s="49"/>
      <c r="HNW123" s="49"/>
      <c r="HNX123" s="49"/>
      <c r="HNY123" s="49"/>
      <c r="HNZ123" s="49"/>
      <c r="HOA123" s="49"/>
      <c r="HOB123" s="49"/>
      <c r="HOC123" s="49"/>
      <c r="HOD123" s="49"/>
      <c r="HOE123" s="49"/>
      <c r="HOF123" s="49"/>
      <c r="HOG123" s="49"/>
      <c r="HOH123" s="49"/>
      <c r="HOI123" s="49"/>
      <c r="HOJ123" s="49"/>
      <c r="HOK123" s="49"/>
      <c r="HOL123" s="49"/>
      <c r="HOM123" s="49"/>
      <c r="HON123" s="49"/>
      <c r="HOO123" s="49"/>
      <c r="HOP123" s="49"/>
      <c r="HOQ123" s="49"/>
      <c r="HOR123" s="49"/>
      <c r="HOS123" s="49"/>
      <c r="HOT123" s="49"/>
      <c r="HOU123" s="49"/>
      <c r="HOV123" s="49"/>
      <c r="HOW123" s="49"/>
      <c r="HOX123" s="49"/>
      <c r="HOY123" s="49"/>
      <c r="HOZ123" s="49"/>
      <c r="HPA123" s="49"/>
      <c r="HPB123" s="49"/>
      <c r="HPC123" s="49"/>
      <c r="HPD123" s="49"/>
      <c r="HPE123" s="49"/>
      <c r="HPF123" s="49"/>
      <c r="HPG123" s="49"/>
      <c r="HPH123" s="49"/>
      <c r="HPI123" s="49"/>
      <c r="HPJ123" s="49"/>
      <c r="HPK123" s="49"/>
      <c r="HPL123" s="49"/>
      <c r="HPM123" s="49"/>
      <c r="HPN123" s="49"/>
      <c r="HPO123" s="49"/>
      <c r="HPP123" s="49"/>
      <c r="HPQ123" s="49"/>
      <c r="HPR123" s="49"/>
      <c r="HPS123" s="49"/>
      <c r="HPT123" s="49"/>
      <c r="HPU123" s="49"/>
      <c r="HPV123" s="49"/>
      <c r="HPW123" s="49"/>
      <c r="HPX123" s="49"/>
      <c r="HPY123" s="49"/>
      <c r="HPZ123" s="49"/>
      <c r="HQA123" s="49"/>
      <c r="HQB123" s="49"/>
      <c r="HQC123" s="49"/>
      <c r="HQD123" s="49"/>
      <c r="HQE123" s="49"/>
      <c r="HQF123" s="49"/>
      <c r="HQG123" s="49"/>
      <c r="HQH123" s="49"/>
      <c r="HQI123" s="49"/>
      <c r="HQJ123" s="49"/>
      <c r="HQK123" s="49"/>
      <c r="HQL123" s="49"/>
      <c r="HQM123" s="49"/>
      <c r="HQN123" s="49"/>
      <c r="HQO123" s="49"/>
      <c r="HQP123" s="49"/>
      <c r="HQQ123" s="49"/>
      <c r="HQR123" s="49"/>
      <c r="HQS123" s="49"/>
      <c r="HQT123" s="49"/>
      <c r="HQU123" s="49"/>
      <c r="HQV123" s="49"/>
      <c r="HQW123" s="49"/>
      <c r="HQX123" s="49"/>
      <c r="HQY123" s="49"/>
      <c r="HQZ123" s="49"/>
      <c r="HRA123" s="49"/>
      <c r="HRB123" s="49"/>
      <c r="HRC123" s="49"/>
      <c r="HRD123" s="49"/>
      <c r="HRE123" s="49"/>
      <c r="HRF123" s="49"/>
      <c r="HRG123" s="49"/>
      <c r="HRH123" s="49"/>
      <c r="HRI123" s="49"/>
      <c r="HRJ123" s="49"/>
      <c r="HRK123" s="49"/>
      <c r="HRL123" s="49"/>
      <c r="HRM123" s="49"/>
      <c r="HRN123" s="49"/>
      <c r="HRO123" s="49"/>
      <c r="HRP123" s="49"/>
      <c r="HRQ123" s="49"/>
      <c r="HRR123" s="49"/>
      <c r="HRS123" s="49"/>
      <c r="HRT123" s="49"/>
      <c r="HRU123" s="49"/>
      <c r="HRV123" s="49"/>
      <c r="HRW123" s="49"/>
      <c r="HRX123" s="49"/>
      <c r="HRY123" s="49"/>
      <c r="HRZ123" s="49"/>
      <c r="HSA123" s="49"/>
      <c r="HSB123" s="49"/>
      <c r="HSC123" s="49"/>
      <c r="HSD123" s="49"/>
      <c r="HSE123" s="49"/>
      <c r="HSF123" s="49"/>
      <c r="HSG123" s="49"/>
      <c r="HSH123" s="49"/>
      <c r="HSI123" s="49"/>
      <c r="HSJ123" s="49"/>
      <c r="HSK123" s="49"/>
      <c r="HSL123" s="49"/>
      <c r="HSM123" s="49"/>
      <c r="HSN123" s="49"/>
      <c r="HSO123" s="49"/>
      <c r="HSP123" s="49"/>
      <c r="HSQ123" s="49"/>
      <c r="HSR123" s="49"/>
      <c r="HSS123" s="49"/>
      <c r="HST123" s="49"/>
      <c r="HSU123" s="49"/>
      <c r="HSV123" s="49"/>
      <c r="HSW123" s="49"/>
      <c r="HSX123" s="49"/>
      <c r="HSY123" s="49"/>
      <c r="HSZ123" s="49"/>
      <c r="HTA123" s="49"/>
      <c r="HTB123" s="49"/>
      <c r="HTC123" s="49"/>
      <c r="HTD123" s="49"/>
      <c r="HTE123" s="49"/>
      <c r="HTF123" s="49"/>
      <c r="HTG123" s="49"/>
      <c r="HTH123" s="49"/>
      <c r="HTI123" s="49"/>
      <c r="HTJ123" s="49"/>
      <c r="HTK123" s="49"/>
      <c r="HTL123" s="49"/>
      <c r="HTM123" s="49"/>
      <c r="HTN123" s="49"/>
      <c r="HTO123" s="49"/>
      <c r="HTP123" s="49"/>
      <c r="HTQ123" s="49"/>
      <c r="HTR123" s="49"/>
      <c r="HTS123" s="49"/>
      <c r="HTT123" s="49"/>
      <c r="HTU123" s="49"/>
      <c r="HTV123" s="49"/>
      <c r="HTW123" s="49"/>
      <c r="HTX123" s="49"/>
      <c r="HTY123" s="49"/>
      <c r="HTZ123" s="49"/>
      <c r="HUA123" s="49"/>
      <c r="HUB123" s="49"/>
      <c r="HUC123" s="49"/>
      <c r="HUD123" s="49"/>
      <c r="HUE123" s="49"/>
      <c r="HUF123" s="49"/>
      <c r="HUG123" s="49"/>
      <c r="HUH123" s="49"/>
      <c r="HUI123" s="49"/>
      <c r="HUJ123" s="49"/>
      <c r="HUK123" s="49"/>
      <c r="HUL123" s="49"/>
      <c r="HUM123" s="49"/>
      <c r="HUN123" s="49"/>
      <c r="HUO123" s="49"/>
      <c r="HUP123" s="49"/>
      <c r="HUQ123" s="49"/>
      <c r="HUR123" s="49"/>
      <c r="HUS123" s="49"/>
      <c r="HUT123" s="49"/>
      <c r="HUU123" s="49"/>
      <c r="HUV123" s="49"/>
      <c r="HUW123" s="49"/>
      <c r="HUX123" s="49"/>
      <c r="HUY123" s="49"/>
      <c r="HUZ123" s="49"/>
      <c r="HVA123" s="49"/>
      <c r="HVB123" s="49"/>
      <c r="HVC123" s="49"/>
      <c r="HVD123" s="49"/>
      <c r="HVE123" s="49"/>
      <c r="HVF123" s="49"/>
      <c r="HVG123" s="49"/>
      <c r="HVH123" s="49"/>
      <c r="HVI123" s="49"/>
      <c r="HVJ123" s="49"/>
      <c r="HVK123" s="49"/>
      <c r="HVL123" s="49"/>
      <c r="HVM123" s="49"/>
      <c r="HVN123" s="49"/>
      <c r="HVO123" s="49"/>
      <c r="HVP123" s="49"/>
      <c r="HVQ123" s="49"/>
      <c r="HVR123" s="49"/>
      <c r="HVS123" s="49"/>
      <c r="HVT123" s="49"/>
      <c r="HVU123" s="49"/>
      <c r="HVV123" s="49"/>
      <c r="HVW123" s="49"/>
      <c r="HVX123" s="49"/>
      <c r="HVY123" s="49"/>
      <c r="HVZ123" s="49"/>
      <c r="HWA123" s="49"/>
      <c r="HWB123" s="49"/>
      <c r="HWC123" s="49"/>
      <c r="HWD123" s="49"/>
      <c r="HWE123" s="49"/>
      <c r="HWF123" s="49"/>
      <c r="HWG123" s="49"/>
      <c r="HWH123" s="49"/>
      <c r="HWI123" s="49"/>
      <c r="HWJ123" s="49"/>
      <c r="HWK123" s="49"/>
      <c r="HWL123" s="49"/>
      <c r="HWM123" s="49"/>
      <c r="HWN123" s="49"/>
      <c r="HWO123" s="49"/>
      <c r="HWP123" s="49"/>
      <c r="HWQ123" s="49"/>
      <c r="HWR123" s="49"/>
      <c r="HWS123" s="49"/>
      <c r="HWT123" s="49"/>
      <c r="HWU123" s="49"/>
      <c r="HWV123" s="49"/>
      <c r="HWW123" s="49"/>
      <c r="HWX123" s="49"/>
      <c r="HWY123" s="49"/>
      <c r="HWZ123" s="49"/>
      <c r="HXA123" s="49"/>
      <c r="HXB123" s="49"/>
      <c r="HXC123" s="49"/>
      <c r="HXD123" s="49"/>
      <c r="HXE123" s="49"/>
      <c r="HXF123" s="49"/>
      <c r="HXG123" s="49"/>
      <c r="HXH123" s="49"/>
      <c r="HXI123" s="49"/>
      <c r="HXJ123" s="49"/>
      <c r="HXK123" s="49"/>
      <c r="HXL123" s="49"/>
      <c r="HXM123" s="49"/>
      <c r="HXN123" s="49"/>
      <c r="HXO123" s="49"/>
      <c r="HXP123" s="49"/>
      <c r="HXQ123" s="49"/>
      <c r="HXR123" s="49"/>
      <c r="HXS123" s="49"/>
      <c r="HXT123" s="49"/>
      <c r="HXU123" s="49"/>
      <c r="HXV123" s="49"/>
      <c r="HXW123" s="49"/>
      <c r="HXX123" s="49"/>
      <c r="HXY123" s="49"/>
      <c r="HXZ123" s="49"/>
      <c r="HYA123" s="49"/>
      <c r="HYB123" s="49"/>
      <c r="HYC123" s="49"/>
      <c r="HYD123" s="49"/>
      <c r="HYE123" s="49"/>
      <c r="HYF123" s="49"/>
      <c r="HYG123" s="49"/>
      <c r="HYH123" s="49"/>
      <c r="HYI123" s="49"/>
      <c r="HYJ123" s="49"/>
      <c r="HYK123" s="49"/>
      <c r="HYL123" s="49"/>
      <c r="HYM123" s="49"/>
      <c r="HYN123" s="49"/>
      <c r="HYO123" s="49"/>
      <c r="HYP123" s="49"/>
      <c r="HYQ123" s="49"/>
      <c r="HYR123" s="49"/>
      <c r="HYS123" s="49"/>
      <c r="HYT123" s="49"/>
      <c r="HYU123" s="49"/>
      <c r="HYV123" s="49"/>
      <c r="HYW123" s="49"/>
      <c r="HYX123" s="49"/>
      <c r="HYY123" s="49"/>
      <c r="HYZ123" s="49"/>
      <c r="HZA123" s="49"/>
      <c r="HZB123" s="49"/>
      <c r="HZC123" s="49"/>
      <c r="HZD123" s="49"/>
      <c r="HZE123" s="49"/>
      <c r="HZF123" s="49"/>
      <c r="HZG123" s="49"/>
      <c r="HZH123" s="49"/>
      <c r="HZI123" s="49"/>
      <c r="HZJ123" s="49"/>
      <c r="HZK123" s="49"/>
      <c r="HZL123" s="49"/>
      <c r="HZM123" s="49"/>
      <c r="HZN123" s="49"/>
      <c r="HZO123" s="49"/>
      <c r="HZP123" s="49"/>
      <c r="HZQ123" s="49"/>
      <c r="HZR123" s="49"/>
      <c r="HZS123" s="49"/>
      <c r="HZT123" s="49"/>
      <c r="HZU123" s="49"/>
      <c r="HZV123" s="49"/>
      <c r="HZW123" s="49"/>
      <c r="HZX123" s="49"/>
      <c r="HZY123" s="49"/>
      <c r="HZZ123" s="49"/>
      <c r="IAA123" s="49"/>
      <c r="IAB123" s="49"/>
      <c r="IAC123" s="49"/>
      <c r="IAD123" s="49"/>
      <c r="IAE123" s="49"/>
      <c r="IAF123" s="49"/>
      <c r="IAG123" s="49"/>
      <c r="IAH123" s="49"/>
      <c r="IAI123" s="49"/>
      <c r="IAJ123" s="49"/>
      <c r="IAK123" s="49"/>
      <c r="IAL123" s="49"/>
      <c r="IAM123" s="49"/>
      <c r="IAN123" s="49"/>
      <c r="IAO123" s="49"/>
      <c r="IAP123" s="49"/>
      <c r="IAQ123" s="49"/>
      <c r="IAR123" s="49"/>
      <c r="IAS123" s="49"/>
      <c r="IAT123" s="49"/>
      <c r="IAU123" s="49"/>
      <c r="IAV123" s="49"/>
      <c r="IAW123" s="49"/>
      <c r="IAX123" s="49"/>
      <c r="IAY123" s="49"/>
      <c r="IAZ123" s="49"/>
      <c r="IBA123" s="49"/>
      <c r="IBB123" s="49"/>
      <c r="IBC123" s="49"/>
      <c r="IBD123" s="49"/>
      <c r="IBE123" s="49"/>
      <c r="IBF123" s="49"/>
      <c r="IBG123" s="49"/>
      <c r="IBH123" s="49"/>
      <c r="IBI123" s="49"/>
      <c r="IBJ123" s="49"/>
      <c r="IBK123" s="49"/>
      <c r="IBL123" s="49"/>
      <c r="IBM123" s="49"/>
      <c r="IBN123" s="49"/>
      <c r="IBO123" s="49"/>
      <c r="IBP123" s="49"/>
      <c r="IBQ123" s="49"/>
      <c r="IBR123" s="49"/>
      <c r="IBS123" s="49"/>
      <c r="IBT123" s="49"/>
      <c r="IBU123" s="49"/>
      <c r="IBV123" s="49"/>
      <c r="IBW123" s="49"/>
      <c r="IBX123" s="49"/>
      <c r="IBY123" s="49"/>
      <c r="IBZ123" s="49"/>
      <c r="ICA123" s="49"/>
      <c r="ICB123" s="49"/>
      <c r="ICC123" s="49"/>
      <c r="ICD123" s="49"/>
      <c r="ICE123" s="49"/>
      <c r="ICF123" s="49"/>
      <c r="ICG123" s="49"/>
      <c r="ICH123" s="49"/>
      <c r="ICI123" s="49"/>
      <c r="ICJ123" s="49"/>
      <c r="ICK123" s="49"/>
      <c r="ICL123" s="49"/>
      <c r="ICM123" s="49"/>
      <c r="ICN123" s="49"/>
      <c r="ICO123" s="49"/>
      <c r="ICP123" s="49"/>
      <c r="ICQ123" s="49"/>
      <c r="ICR123" s="49"/>
      <c r="ICS123" s="49"/>
      <c r="ICT123" s="49"/>
      <c r="ICU123" s="49"/>
      <c r="ICV123" s="49"/>
      <c r="ICW123" s="49"/>
      <c r="ICX123" s="49"/>
      <c r="ICY123" s="49"/>
      <c r="ICZ123" s="49"/>
      <c r="IDA123" s="49"/>
      <c r="IDB123" s="49"/>
      <c r="IDC123" s="49"/>
      <c r="IDD123" s="49"/>
      <c r="IDE123" s="49"/>
      <c r="IDF123" s="49"/>
      <c r="IDG123" s="49"/>
      <c r="IDH123" s="49"/>
      <c r="IDI123" s="49"/>
      <c r="IDJ123" s="49"/>
      <c r="IDK123" s="49"/>
      <c r="IDL123" s="49"/>
      <c r="IDM123" s="49"/>
      <c r="IDN123" s="49"/>
      <c r="IDO123" s="49"/>
      <c r="IDP123" s="49"/>
      <c r="IDQ123" s="49"/>
      <c r="IDR123" s="49"/>
      <c r="IDS123" s="49"/>
      <c r="IDT123" s="49"/>
      <c r="IDU123" s="49"/>
      <c r="IDV123" s="49"/>
      <c r="IDW123" s="49"/>
      <c r="IDX123" s="49"/>
      <c r="IDY123" s="49"/>
      <c r="IDZ123" s="49"/>
      <c r="IEA123" s="49"/>
      <c r="IEB123" s="49"/>
      <c r="IEC123" s="49"/>
      <c r="IED123" s="49"/>
      <c r="IEE123" s="49"/>
      <c r="IEF123" s="49"/>
      <c r="IEG123" s="49"/>
      <c r="IEH123" s="49"/>
      <c r="IEI123" s="49"/>
      <c r="IEJ123" s="49"/>
      <c r="IEK123" s="49"/>
      <c r="IEL123" s="49"/>
      <c r="IEM123" s="49"/>
      <c r="IEN123" s="49"/>
      <c r="IEO123" s="49"/>
      <c r="IEP123" s="49"/>
      <c r="IEQ123" s="49"/>
      <c r="IER123" s="49"/>
      <c r="IES123" s="49"/>
      <c r="IET123" s="49"/>
      <c r="IEU123" s="49"/>
      <c r="IEV123" s="49"/>
      <c r="IEW123" s="49"/>
      <c r="IEX123" s="49"/>
      <c r="IEY123" s="49"/>
      <c r="IEZ123" s="49"/>
      <c r="IFA123" s="49"/>
      <c r="IFB123" s="49"/>
      <c r="IFC123" s="49"/>
      <c r="IFD123" s="49"/>
      <c r="IFE123" s="49"/>
      <c r="IFF123" s="49"/>
      <c r="IFG123" s="49"/>
      <c r="IFH123" s="49"/>
      <c r="IFI123" s="49"/>
      <c r="IFJ123" s="49"/>
      <c r="IFK123" s="49"/>
      <c r="IFL123" s="49"/>
      <c r="IFM123" s="49"/>
      <c r="IFN123" s="49"/>
      <c r="IFO123" s="49"/>
      <c r="IFP123" s="49"/>
      <c r="IFQ123" s="49"/>
      <c r="IFR123" s="49"/>
      <c r="IFS123" s="49"/>
      <c r="IFT123" s="49"/>
      <c r="IFU123" s="49"/>
      <c r="IFV123" s="49"/>
      <c r="IFW123" s="49"/>
      <c r="IFX123" s="49"/>
      <c r="IFY123" s="49"/>
      <c r="IFZ123" s="49"/>
      <c r="IGA123" s="49"/>
      <c r="IGB123" s="49"/>
      <c r="IGC123" s="49"/>
      <c r="IGD123" s="49"/>
      <c r="IGE123" s="49"/>
      <c r="IGF123" s="49"/>
      <c r="IGG123" s="49"/>
      <c r="IGH123" s="49"/>
      <c r="IGI123" s="49"/>
      <c r="IGJ123" s="49"/>
      <c r="IGK123" s="49"/>
      <c r="IGL123" s="49"/>
      <c r="IGM123" s="49"/>
      <c r="IGN123" s="49"/>
      <c r="IGO123" s="49"/>
      <c r="IGP123" s="49"/>
      <c r="IGQ123" s="49"/>
      <c r="IGR123" s="49"/>
      <c r="IGS123" s="49"/>
      <c r="IGT123" s="49"/>
      <c r="IGU123" s="49"/>
      <c r="IGV123" s="49"/>
      <c r="IGW123" s="49"/>
      <c r="IGX123" s="49"/>
      <c r="IGY123" s="49"/>
      <c r="IGZ123" s="49"/>
      <c r="IHA123" s="49"/>
      <c r="IHB123" s="49"/>
      <c r="IHC123" s="49"/>
      <c r="IHD123" s="49"/>
      <c r="IHE123" s="49"/>
      <c r="IHF123" s="49"/>
      <c r="IHG123" s="49"/>
      <c r="IHH123" s="49"/>
      <c r="IHI123" s="49"/>
      <c r="IHJ123" s="49"/>
      <c r="IHK123" s="49"/>
      <c r="IHL123" s="49"/>
      <c r="IHM123" s="49"/>
      <c r="IHN123" s="49"/>
      <c r="IHO123" s="49"/>
      <c r="IHP123" s="49"/>
      <c r="IHQ123" s="49"/>
      <c r="IHR123" s="49"/>
      <c r="IHS123" s="49"/>
      <c r="IHT123" s="49"/>
      <c r="IHU123" s="49"/>
      <c r="IHV123" s="49"/>
      <c r="IHW123" s="49"/>
      <c r="IHX123" s="49"/>
      <c r="IHY123" s="49"/>
      <c r="IHZ123" s="49"/>
      <c r="IIA123" s="49"/>
      <c r="IIB123" s="49"/>
      <c r="IIC123" s="49"/>
      <c r="IID123" s="49"/>
      <c r="IIE123" s="49"/>
      <c r="IIF123" s="49"/>
      <c r="IIG123" s="49"/>
      <c r="IIH123" s="49"/>
      <c r="III123" s="49"/>
      <c r="IIJ123" s="49"/>
      <c r="IIK123" s="49"/>
      <c r="IIL123" s="49"/>
      <c r="IIM123" s="49"/>
      <c r="IIN123" s="49"/>
      <c r="IIO123" s="49"/>
      <c r="IIP123" s="49"/>
      <c r="IIQ123" s="49"/>
      <c r="IIR123" s="49"/>
      <c r="IIS123" s="49"/>
      <c r="IIT123" s="49"/>
      <c r="IIU123" s="49"/>
      <c r="IIV123" s="49"/>
      <c r="IIW123" s="49"/>
      <c r="IIX123" s="49"/>
      <c r="IIY123" s="49"/>
      <c r="IIZ123" s="49"/>
      <c r="IJA123" s="49"/>
      <c r="IJB123" s="49"/>
      <c r="IJC123" s="49"/>
      <c r="IJD123" s="49"/>
      <c r="IJE123" s="49"/>
      <c r="IJF123" s="49"/>
      <c r="IJG123" s="49"/>
      <c r="IJH123" s="49"/>
      <c r="IJI123" s="49"/>
      <c r="IJJ123" s="49"/>
      <c r="IJK123" s="49"/>
      <c r="IJL123" s="49"/>
      <c r="IJM123" s="49"/>
      <c r="IJN123" s="49"/>
      <c r="IJO123" s="49"/>
      <c r="IJP123" s="49"/>
      <c r="IJQ123" s="49"/>
      <c r="IJR123" s="49"/>
      <c r="IJS123" s="49"/>
      <c r="IJT123" s="49"/>
      <c r="IJU123" s="49"/>
      <c r="IJV123" s="49"/>
      <c r="IJW123" s="49"/>
      <c r="IJX123" s="49"/>
      <c r="IJY123" s="49"/>
      <c r="IJZ123" s="49"/>
      <c r="IKA123" s="49"/>
      <c r="IKB123" s="49"/>
      <c r="IKC123" s="49"/>
      <c r="IKD123" s="49"/>
      <c r="IKE123" s="49"/>
      <c r="IKF123" s="49"/>
      <c r="IKG123" s="49"/>
      <c r="IKH123" s="49"/>
      <c r="IKI123" s="49"/>
      <c r="IKJ123" s="49"/>
      <c r="IKK123" s="49"/>
      <c r="IKL123" s="49"/>
      <c r="IKM123" s="49"/>
      <c r="IKN123" s="49"/>
      <c r="IKO123" s="49"/>
      <c r="IKP123" s="49"/>
      <c r="IKQ123" s="49"/>
      <c r="IKR123" s="49"/>
      <c r="IKS123" s="49"/>
      <c r="IKT123" s="49"/>
      <c r="IKU123" s="49"/>
      <c r="IKV123" s="49"/>
      <c r="IKW123" s="49"/>
      <c r="IKX123" s="49"/>
      <c r="IKY123" s="49"/>
      <c r="IKZ123" s="49"/>
      <c r="ILA123" s="49"/>
      <c r="ILB123" s="49"/>
      <c r="ILC123" s="49"/>
      <c r="ILD123" s="49"/>
      <c r="ILE123" s="49"/>
      <c r="ILF123" s="49"/>
      <c r="ILG123" s="49"/>
      <c r="ILH123" s="49"/>
      <c r="ILI123" s="49"/>
      <c r="ILJ123" s="49"/>
      <c r="ILK123" s="49"/>
      <c r="ILL123" s="49"/>
      <c r="ILM123" s="49"/>
      <c r="ILN123" s="49"/>
      <c r="ILO123" s="49"/>
      <c r="ILP123" s="49"/>
      <c r="ILQ123" s="49"/>
      <c r="ILR123" s="49"/>
      <c r="ILS123" s="49"/>
      <c r="ILT123" s="49"/>
      <c r="ILU123" s="49"/>
      <c r="ILV123" s="49"/>
      <c r="ILW123" s="49"/>
      <c r="ILX123" s="49"/>
      <c r="ILY123" s="49"/>
      <c r="ILZ123" s="49"/>
      <c r="IMA123" s="49"/>
      <c r="IMB123" s="49"/>
      <c r="IMC123" s="49"/>
      <c r="IMD123" s="49"/>
      <c r="IME123" s="49"/>
      <c r="IMF123" s="49"/>
      <c r="IMG123" s="49"/>
      <c r="IMH123" s="49"/>
      <c r="IMI123" s="49"/>
      <c r="IMJ123" s="49"/>
      <c r="IMK123" s="49"/>
      <c r="IML123" s="49"/>
      <c r="IMM123" s="49"/>
      <c r="IMN123" s="49"/>
      <c r="IMO123" s="49"/>
      <c r="IMP123" s="49"/>
      <c r="IMQ123" s="49"/>
      <c r="IMR123" s="49"/>
      <c r="IMS123" s="49"/>
      <c r="IMT123" s="49"/>
      <c r="IMU123" s="49"/>
      <c r="IMV123" s="49"/>
      <c r="IMW123" s="49"/>
      <c r="IMX123" s="49"/>
      <c r="IMY123" s="49"/>
      <c r="IMZ123" s="49"/>
      <c r="INA123" s="49"/>
      <c r="INB123" s="49"/>
      <c r="INC123" s="49"/>
      <c r="IND123" s="49"/>
      <c r="INE123" s="49"/>
      <c r="INF123" s="49"/>
      <c r="ING123" s="49"/>
      <c r="INH123" s="49"/>
      <c r="INI123" s="49"/>
      <c r="INJ123" s="49"/>
      <c r="INK123" s="49"/>
      <c r="INL123" s="49"/>
      <c r="INM123" s="49"/>
      <c r="INN123" s="49"/>
      <c r="INO123" s="49"/>
      <c r="INP123" s="49"/>
      <c r="INQ123" s="49"/>
      <c r="INR123" s="49"/>
      <c r="INS123" s="49"/>
      <c r="INT123" s="49"/>
      <c r="INU123" s="49"/>
      <c r="INV123" s="49"/>
      <c r="INW123" s="49"/>
      <c r="INX123" s="49"/>
      <c r="INY123" s="49"/>
      <c r="INZ123" s="49"/>
      <c r="IOA123" s="49"/>
      <c r="IOB123" s="49"/>
      <c r="IOC123" s="49"/>
      <c r="IOD123" s="49"/>
      <c r="IOE123" s="49"/>
      <c r="IOF123" s="49"/>
      <c r="IOG123" s="49"/>
      <c r="IOH123" s="49"/>
      <c r="IOI123" s="49"/>
      <c r="IOJ123" s="49"/>
      <c r="IOK123" s="49"/>
      <c r="IOL123" s="49"/>
      <c r="IOM123" s="49"/>
      <c r="ION123" s="49"/>
      <c r="IOO123" s="49"/>
      <c r="IOP123" s="49"/>
      <c r="IOQ123" s="49"/>
      <c r="IOR123" s="49"/>
      <c r="IOS123" s="49"/>
      <c r="IOT123" s="49"/>
      <c r="IOU123" s="49"/>
      <c r="IOV123" s="49"/>
      <c r="IOW123" s="49"/>
      <c r="IOX123" s="49"/>
      <c r="IOY123" s="49"/>
      <c r="IOZ123" s="49"/>
      <c r="IPA123" s="49"/>
      <c r="IPB123" s="49"/>
      <c r="IPC123" s="49"/>
      <c r="IPD123" s="49"/>
      <c r="IPE123" s="49"/>
      <c r="IPF123" s="49"/>
      <c r="IPG123" s="49"/>
      <c r="IPH123" s="49"/>
      <c r="IPI123" s="49"/>
      <c r="IPJ123" s="49"/>
      <c r="IPK123" s="49"/>
      <c r="IPL123" s="49"/>
      <c r="IPM123" s="49"/>
      <c r="IPN123" s="49"/>
      <c r="IPO123" s="49"/>
      <c r="IPP123" s="49"/>
      <c r="IPQ123" s="49"/>
      <c r="IPR123" s="49"/>
      <c r="IPS123" s="49"/>
      <c r="IPT123" s="49"/>
      <c r="IPU123" s="49"/>
      <c r="IPV123" s="49"/>
      <c r="IPW123" s="49"/>
      <c r="IPX123" s="49"/>
      <c r="IPY123" s="49"/>
      <c r="IPZ123" s="49"/>
      <c r="IQA123" s="49"/>
      <c r="IQB123" s="49"/>
      <c r="IQC123" s="49"/>
      <c r="IQD123" s="49"/>
      <c r="IQE123" s="49"/>
      <c r="IQF123" s="49"/>
      <c r="IQG123" s="49"/>
      <c r="IQH123" s="49"/>
      <c r="IQI123" s="49"/>
      <c r="IQJ123" s="49"/>
      <c r="IQK123" s="49"/>
      <c r="IQL123" s="49"/>
      <c r="IQM123" s="49"/>
      <c r="IQN123" s="49"/>
      <c r="IQO123" s="49"/>
      <c r="IQP123" s="49"/>
      <c r="IQQ123" s="49"/>
      <c r="IQR123" s="49"/>
      <c r="IQS123" s="49"/>
      <c r="IQT123" s="49"/>
      <c r="IQU123" s="49"/>
      <c r="IQV123" s="49"/>
      <c r="IQW123" s="49"/>
      <c r="IQX123" s="49"/>
      <c r="IQY123" s="49"/>
      <c r="IQZ123" s="49"/>
      <c r="IRA123" s="49"/>
      <c r="IRB123" s="49"/>
      <c r="IRC123" s="49"/>
      <c r="IRD123" s="49"/>
      <c r="IRE123" s="49"/>
      <c r="IRF123" s="49"/>
      <c r="IRG123" s="49"/>
      <c r="IRH123" s="49"/>
      <c r="IRI123" s="49"/>
      <c r="IRJ123" s="49"/>
      <c r="IRK123" s="49"/>
      <c r="IRL123" s="49"/>
      <c r="IRM123" s="49"/>
      <c r="IRN123" s="49"/>
      <c r="IRO123" s="49"/>
      <c r="IRP123" s="49"/>
      <c r="IRQ123" s="49"/>
      <c r="IRR123" s="49"/>
      <c r="IRS123" s="49"/>
      <c r="IRT123" s="49"/>
      <c r="IRU123" s="49"/>
      <c r="IRV123" s="49"/>
      <c r="IRW123" s="49"/>
      <c r="IRX123" s="49"/>
      <c r="IRY123" s="49"/>
      <c r="IRZ123" s="49"/>
      <c r="ISA123" s="49"/>
      <c r="ISB123" s="49"/>
      <c r="ISC123" s="49"/>
      <c r="ISD123" s="49"/>
      <c r="ISE123" s="49"/>
      <c r="ISF123" s="49"/>
      <c r="ISG123" s="49"/>
      <c r="ISH123" s="49"/>
      <c r="ISI123" s="49"/>
      <c r="ISJ123" s="49"/>
      <c r="ISK123" s="49"/>
      <c r="ISL123" s="49"/>
      <c r="ISM123" s="49"/>
      <c r="ISN123" s="49"/>
      <c r="ISO123" s="49"/>
      <c r="ISP123" s="49"/>
      <c r="ISQ123" s="49"/>
      <c r="ISR123" s="49"/>
      <c r="ISS123" s="49"/>
      <c r="IST123" s="49"/>
      <c r="ISU123" s="49"/>
      <c r="ISV123" s="49"/>
      <c r="ISW123" s="49"/>
      <c r="ISX123" s="49"/>
      <c r="ISY123" s="49"/>
      <c r="ISZ123" s="49"/>
      <c r="ITA123" s="49"/>
      <c r="ITB123" s="49"/>
      <c r="ITC123" s="49"/>
      <c r="ITD123" s="49"/>
      <c r="ITE123" s="49"/>
      <c r="ITF123" s="49"/>
      <c r="ITG123" s="49"/>
      <c r="ITH123" s="49"/>
      <c r="ITI123" s="49"/>
      <c r="ITJ123" s="49"/>
      <c r="ITK123" s="49"/>
      <c r="ITL123" s="49"/>
      <c r="ITM123" s="49"/>
      <c r="ITN123" s="49"/>
      <c r="ITO123" s="49"/>
      <c r="ITP123" s="49"/>
      <c r="ITQ123" s="49"/>
      <c r="ITR123" s="49"/>
      <c r="ITS123" s="49"/>
      <c r="ITT123" s="49"/>
      <c r="ITU123" s="49"/>
      <c r="ITV123" s="49"/>
      <c r="ITW123" s="49"/>
      <c r="ITX123" s="49"/>
      <c r="ITY123" s="49"/>
      <c r="ITZ123" s="49"/>
      <c r="IUA123" s="49"/>
      <c r="IUB123" s="49"/>
      <c r="IUC123" s="49"/>
      <c r="IUD123" s="49"/>
      <c r="IUE123" s="49"/>
      <c r="IUF123" s="49"/>
      <c r="IUG123" s="49"/>
      <c r="IUH123" s="49"/>
      <c r="IUI123" s="49"/>
      <c r="IUJ123" s="49"/>
      <c r="IUK123" s="49"/>
      <c r="IUL123" s="49"/>
      <c r="IUM123" s="49"/>
      <c r="IUN123" s="49"/>
      <c r="IUO123" s="49"/>
      <c r="IUP123" s="49"/>
      <c r="IUQ123" s="49"/>
      <c r="IUR123" s="49"/>
      <c r="IUS123" s="49"/>
      <c r="IUT123" s="49"/>
      <c r="IUU123" s="49"/>
      <c r="IUV123" s="49"/>
      <c r="IUW123" s="49"/>
      <c r="IUX123" s="49"/>
      <c r="IUY123" s="49"/>
      <c r="IUZ123" s="49"/>
      <c r="IVA123" s="49"/>
      <c r="IVB123" s="49"/>
      <c r="IVC123" s="49"/>
      <c r="IVD123" s="49"/>
      <c r="IVE123" s="49"/>
      <c r="IVF123" s="49"/>
      <c r="IVG123" s="49"/>
      <c r="IVH123" s="49"/>
      <c r="IVI123" s="49"/>
      <c r="IVJ123" s="49"/>
      <c r="IVK123" s="49"/>
      <c r="IVL123" s="49"/>
      <c r="IVM123" s="49"/>
      <c r="IVN123" s="49"/>
      <c r="IVO123" s="49"/>
      <c r="IVP123" s="49"/>
      <c r="IVQ123" s="49"/>
      <c r="IVR123" s="49"/>
      <c r="IVS123" s="49"/>
      <c r="IVT123" s="49"/>
      <c r="IVU123" s="49"/>
      <c r="IVV123" s="49"/>
      <c r="IVW123" s="49"/>
      <c r="IVX123" s="49"/>
      <c r="IVY123" s="49"/>
      <c r="IVZ123" s="49"/>
      <c r="IWA123" s="49"/>
      <c r="IWB123" s="49"/>
      <c r="IWC123" s="49"/>
      <c r="IWD123" s="49"/>
      <c r="IWE123" s="49"/>
      <c r="IWF123" s="49"/>
      <c r="IWG123" s="49"/>
      <c r="IWH123" s="49"/>
      <c r="IWI123" s="49"/>
      <c r="IWJ123" s="49"/>
      <c r="IWK123" s="49"/>
      <c r="IWL123" s="49"/>
      <c r="IWM123" s="49"/>
      <c r="IWN123" s="49"/>
      <c r="IWO123" s="49"/>
      <c r="IWP123" s="49"/>
      <c r="IWQ123" s="49"/>
      <c r="IWR123" s="49"/>
      <c r="IWS123" s="49"/>
      <c r="IWT123" s="49"/>
      <c r="IWU123" s="49"/>
      <c r="IWV123" s="49"/>
      <c r="IWW123" s="49"/>
      <c r="IWX123" s="49"/>
      <c r="IWY123" s="49"/>
      <c r="IWZ123" s="49"/>
      <c r="IXA123" s="49"/>
      <c r="IXB123" s="49"/>
      <c r="IXC123" s="49"/>
      <c r="IXD123" s="49"/>
      <c r="IXE123" s="49"/>
      <c r="IXF123" s="49"/>
      <c r="IXG123" s="49"/>
      <c r="IXH123" s="49"/>
      <c r="IXI123" s="49"/>
      <c r="IXJ123" s="49"/>
      <c r="IXK123" s="49"/>
      <c r="IXL123" s="49"/>
      <c r="IXM123" s="49"/>
      <c r="IXN123" s="49"/>
      <c r="IXO123" s="49"/>
      <c r="IXP123" s="49"/>
      <c r="IXQ123" s="49"/>
      <c r="IXR123" s="49"/>
      <c r="IXS123" s="49"/>
      <c r="IXT123" s="49"/>
      <c r="IXU123" s="49"/>
      <c r="IXV123" s="49"/>
      <c r="IXW123" s="49"/>
      <c r="IXX123" s="49"/>
      <c r="IXY123" s="49"/>
      <c r="IXZ123" s="49"/>
      <c r="IYA123" s="49"/>
      <c r="IYB123" s="49"/>
      <c r="IYC123" s="49"/>
      <c r="IYD123" s="49"/>
      <c r="IYE123" s="49"/>
      <c r="IYF123" s="49"/>
      <c r="IYG123" s="49"/>
      <c r="IYH123" s="49"/>
      <c r="IYI123" s="49"/>
      <c r="IYJ123" s="49"/>
      <c r="IYK123" s="49"/>
      <c r="IYL123" s="49"/>
      <c r="IYM123" s="49"/>
      <c r="IYN123" s="49"/>
      <c r="IYO123" s="49"/>
      <c r="IYP123" s="49"/>
      <c r="IYQ123" s="49"/>
      <c r="IYR123" s="49"/>
      <c r="IYS123" s="49"/>
      <c r="IYT123" s="49"/>
      <c r="IYU123" s="49"/>
      <c r="IYV123" s="49"/>
      <c r="IYW123" s="49"/>
      <c r="IYX123" s="49"/>
      <c r="IYY123" s="49"/>
      <c r="IYZ123" s="49"/>
      <c r="IZA123" s="49"/>
      <c r="IZB123" s="49"/>
      <c r="IZC123" s="49"/>
      <c r="IZD123" s="49"/>
      <c r="IZE123" s="49"/>
      <c r="IZF123" s="49"/>
      <c r="IZG123" s="49"/>
      <c r="IZH123" s="49"/>
      <c r="IZI123" s="49"/>
      <c r="IZJ123" s="49"/>
      <c r="IZK123" s="49"/>
      <c r="IZL123" s="49"/>
      <c r="IZM123" s="49"/>
      <c r="IZN123" s="49"/>
      <c r="IZO123" s="49"/>
      <c r="IZP123" s="49"/>
      <c r="IZQ123" s="49"/>
      <c r="IZR123" s="49"/>
      <c r="IZS123" s="49"/>
      <c r="IZT123" s="49"/>
      <c r="IZU123" s="49"/>
      <c r="IZV123" s="49"/>
      <c r="IZW123" s="49"/>
      <c r="IZX123" s="49"/>
      <c r="IZY123" s="49"/>
      <c r="IZZ123" s="49"/>
      <c r="JAA123" s="49"/>
      <c r="JAB123" s="49"/>
      <c r="JAC123" s="49"/>
      <c r="JAD123" s="49"/>
      <c r="JAE123" s="49"/>
      <c r="JAF123" s="49"/>
      <c r="JAG123" s="49"/>
      <c r="JAH123" s="49"/>
      <c r="JAI123" s="49"/>
      <c r="JAJ123" s="49"/>
      <c r="JAK123" s="49"/>
      <c r="JAL123" s="49"/>
      <c r="JAM123" s="49"/>
      <c r="JAN123" s="49"/>
      <c r="JAO123" s="49"/>
      <c r="JAP123" s="49"/>
      <c r="JAQ123" s="49"/>
      <c r="JAR123" s="49"/>
      <c r="JAS123" s="49"/>
      <c r="JAT123" s="49"/>
      <c r="JAU123" s="49"/>
      <c r="JAV123" s="49"/>
      <c r="JAW123" s="49"/>
      <c r="JAX123" s="49"/>
      <c r="JAY123" s="49"/>
      <c r="JAZ123" s="49"/>
      <c r="JBA123" s="49"/>
      <c r="JBB123" s="49"/>
      <c r="JBC123" s="49"/>
      <c r="JBD123" s="49"/>
      <c r="JBE123" s="49"/>
      <c r="JBF123" s="49"/>
      <c r="JBG123" s="49"/>
      <c r="JBH123" s="49"/>
      <c r="JBI123" s="49"/>
      <c r="JBJ123" s="49"/>
      <c r="JBK123" s="49"/>
      <c r="JBL123" s="49"/>
      <c r="JBM123" s="49"/>
      <c r="JBN123" s="49"/>
      <c r="JBO123" s="49"/>
      <c r="JBP123" s="49"/>
      <c r="JBQ123" s="49"/>
      <c r="JBR123" s="49"/>
      <c r="JBS123" s="49"/>
      <c r="JBT123" s="49"/>
      <c r="JBU123" s="49"/>
      <c r="JBV123" s="49"/>
      <c r="JBW123" s="49"/>
      <c r="JBX123" s="49"/>
      <c r="JBY123" s="49"/>
      <c r="JBZ123" s="49"/>
      <c r="JCA123" s="49"/>
      <c r="JCB123" s="49"/>
      <c r="JCC123" s="49"/>
      <c r="JCD123" s="49"/>
      <c r="JCE123" s="49"/>
      <c r="JCF123" s="49"/>
      <c r="JCG123" s="49"/>
      <c r="JCH123" s="49"/>
      <c r="JCI123" s="49"/>
      <c r="JCJ123" s="49"/>
      <c r="JCK123" s="49"/>
      <c r="JCL123" s="49"/>
      <c r="JCM123" s="49"/>
      <c r="JCN123" s="49"/>
      <c r="JCO123" s="49"/>
      <c r="JCP123" s="49"/>
      <c r="JCQ123" s="49"/>
      <c r="JCR123" s="49"/>
      <c r="JCS123" s="49"/>
      <c r="JCT123" s="49"/>
      <c r="JCU123" s="49"/>
      <c r="JCV123" s="49"/>
      <c r="JCW123" s="49"/>
      <c r="JCX123" s="49"/>
      <c r="JCY123" s="49"/>
      <c r="JCZ123" s="49"/>
      <c r="JDA123" s="49"/>
      <c r="JDB123" s="49"/>
      <c r="JDC123" s="49"/>
      <c r="JDD123" s="49"/>
      <c r="JDE123" s="49"/>
      <c r="JDF123" s="49"/>
      <c r="JDG123" s="49"/>
      <c r="JDH123" s="49"/>
      <c r="JDI123" s="49"/>
      <c r="JDJ123" s="49"/>
      <c r="JDK123" s="49"/>
      <c r="JDL123" s="49"/>
      <c r="JDM123" s="49"/>
      <c r="JDN123" s="49"/>
      <c r="JDO123" s="49"/>
      <c r="JDP123" s="49"/>
      <c r="JDQ123" s="49"/>
      <c r="JDR123" s="49"/>
      <c r="JDS123" s="49"/>
      <c r="JDT123" s="49"/>
      <c r="JDU123" s="49"/>
      <c r="JDV123" s="49"/>
      <c r="JDW123" s="49"/>
      <c r="JDX123" s="49"/>
      <c r="JDY123" s="49"/>
      <c r="JDZ123" s="49"/>
      <c r="JEA123" s="49"/>
      <c r="JEB123" s="49"/>
      <c r="JEC123" s="49"/>
      <c r="JED123" s="49"/>
      <c r="JEE123" s="49"/>
      <c r="JEF123" s="49"/>
      <c r="JEG123" s="49"/>
      <c r="JEH123" s="49"/>
      <c r="JEI123" s="49"/>
      <c r="JEJ123" s="49"/>
      <c r="JEK123" s="49"/>
      <c r="JEL123" s="49"/>
      <c r="JEM123" s="49"/>
      <c r="JEN123" s="49"/>
      <c r="JEO123" s="49"/>
      <c r="JEP123" s="49"/>
      <c r="JEQ123" s="49"/>
      <c r="JER123" s="49"/>
      <c r="JES123" s="49"/>
      <c r="JET123" s="49"/>
      <c r="JEU123" s="49"/>
      <c r="JEV123" s="49"/>
      <c r="JEW123" s="49"/>
      <c r="JEX123" s="49"/>
      <c r="JEY123" s="49"/>
      <c r="JEZ123" s="49"/>
      <c r="JFA123" s="49"/>
      <c r="JFB123" s="49"/>
      <c r="JFC123" s="49"/>
      <c r="JFD123" s="49"/>
      <c r="JFE123" s="49"/>
      <c r="JFF123" s="49"/>
      <c r="JFG123" s="49"/>
      <c r="JFH123" s="49"/>
      <c r="JFI123" s="49"/>
      <c r="JFJ123" s="49"/>
      <c r="JFK123" s="49"/>
      <c r="JFL123" s="49"/>
      <c r="JFM123" s="49"/>
      <c r="JFN123" s="49"/>
      <c r="JFO123" s="49"/>
      <c r="JFP123" s="49"/>
      <c r="JFQ123" s="49"/>
      <c r="JFR123" s="49"/>
      <c r="JFS123" s="49"/>
      <c r="JFT123" s="49"/>
      <c r="JFU123" s="49"/>
      <c r="JFV123" s="49"/>
      <c r="JFW123" s="49"/>
      <c r="JFX123" s="49"/>
      <c r="JFY123" s="49"/>
      <c r="JFZ123" s="49"/>
      <c r="JGA123" s="49"/>
      <c r="JGB123" s="49"/>
      <c r="JGC123" s="49"/>
      <c r="JGD123" s="49"/>
      <c r="JGE123" s="49"/>
      <c r="JGF123" s="49"/>
      <c r="JGG123" s="49"/>
      <c r="JGH123" s="49"/>
      <c r="JGI123" s="49"/>
      <c r="JGJ123" s="49"/>
      <c r="JGK123" s="49"/>
      <c r="JGL123" s="49"/>
      <c r="JGM123" s="49"/>
      <c r="JGN123" s="49"/>
      <c r="JGO123" s="49"/>
      <c r="JGP123" s="49"/>
      <c r="JGQ123" s="49"/>
      <c r="JGR123" s="49"/>
      <c r="JGS123" s="49"/>
      <c r="JGT123" s="49"/>
      <c r="JGU123" s="49"/>
      <c r="JGV123" s="49"/>
      <c r="JGW123" s="49"/>
      <c r="JGX123" s="49"/>
      <c r="JGY123" s="49"/>
      <c r="JGZ123" s="49"/>
      <c r="JHA123" s="49"/>
      <c r="JHB123" s="49"/>
      <c r="JHC123" s="49"/>
      <c r="JHD123" s="49"/>
      <c r="JHE123" s="49"/>
      <c r="JHF123" s="49"/>
      <c r="JHG123" s="49"/>
      <c r="JHH123" s="49"/>
      <c r="JHI123" s="49"/>
      <c r="JHJ123" s="49"/>
      <c r="JHK123" s="49"/>
      <c r="JHL123" s="49"/>
      <c r="JHM123" s="49"/>
      <c r="JHN123" s="49"/>
      <c r="JHO123" s="49"/>
      <c r="JHP123" s="49"/>
      <c r="JHQ123" s="49"/>
      <c r="JHR123" s="49"/>
      <c r="JHS123" s="49"/>
      <c r="JHT123" s="49"/>
      <c r="JHU123" s="49"/>
      <c r="JHV123" s="49"/>
      <c r="JHW123" s="49"/>
      <c r="JHX123" s="49"/>
      <c r="JHY123" s="49"/>
      <c r="JHZ123" s="49"/>
      <c r="JIA123" s="49"/>
      <c r="JIB123" s="49"/>
      <c r="JIC123" s="49"/>
      <c r="JID123" s="49"/>
      <c r="JIE123" s="49"/>
      <c r="JIF123" s="49"/>
      <c r="JIG123" s="49"/>
      <c r="JIH123" s="49"/>
      <c r="JII123" s="49"/>
      <c r="JIJ123" s="49"/>
      <c r="JIK123" s="49"/>
      <c r="JIL123" s="49"/>
      <c r="JIM123" s="49"/>
      <c r="JIN123" s="49"/>
      <c r="JIO123" s="49"/>
      <c r="JIP123" s="49"/>
      <c r="JIQ123" s="49"/>
      <c r="JIR123" s="49"/>
      <c r="JIS123" s="49"/>
      <c r="JIT123" s="49"/>
      <c r="JIU123" s="49"/>
      <c r="JIV123" s="49"/>
      <c r="JIW123" s="49"/>
      <c r="JIX123" s="49"/>
      <c r="JIY123" s="49"/>
      <c r="JIZ123" s="49"/>
      <c r="JJA123" s="49"/>
      <c r="JJB123" s="49"/>
      <c r="JJC123" s="49"/>
      <c r="JJD123" s="49"/>
      <c r="JJE123" s="49"/>
      <c r="JJF123" s="49"/>
      <c r="JJG123" s="49"/>
      <c r="JJH123" s="49"/>
      <c r="JJI123" s="49"/>
      <c r="JJJ123" s="49"/>
      <c r="JJK123" s="49"/>
      <c r="JJL123" s="49"/>
      <c r="JJM123" s="49"/>
      <c r="JJN123" s="49"/>
      <c r="JJO123" s="49"/>
      <c r="JJP123" s="49"/>
      <c r="JJQ123" s="49"/>
      <c r="JJR123" s="49"/>
      <c r="JJS123" s="49"/>
      <c r="JJT123" s="49"/>
      <c r="JJU123" s="49"/>
      <c r="JJV123" s="49"/>
      <c r="JJW123" s="49"/>
      <c r="JJX123" s="49"/>
      <c r="JJY123" s="49"/>
      <c r="JJZ123" s="49"/>
      <c r="JKA123" s="49"/>
      <c r="JKB123" s="49"/>
      <c r="JKC123" s="49"/>
      <c r="JKD123" s="49"/>
      <c r="JKE123" s="49"/>
      <c r="JKF123" s="49"/>
      <c r="JKG123" s="49"/>
      <c r="JKH123" s="49"/>
      <c r="JKI123" s="49"/>
      <c r="JKJ123" s="49"/>
      <c r="JKK123" s="49"/>
      <c r="JKL123" s="49"/>
      <c r="JKM123" s="49"/>
      <c r="JKN123" s="49"/>
      <c r="JKO123" s="49"/>
      <c r="JKP123" s="49"/>
      <c r="JKQ123" s="49"/>
      <c r="JKR123" s="49"/>
      <c r="JKS123" s="49"/>
      <c r="JKT123" s="49"/>
      <c r="JKU123" s="49"/>
      <c r="JKV123" s="49"/>
      <c r="JKW123" s="49"/>
      <c r="JKX123" s="49"/>
      <c r="JKY123" s="49"/>
      <c r="JKZ123" s="49"/>
      <c r="JLA123" s="49"/>
      <c r="JLB123" s="49"/>
      <c r="JLC123" s="49"/>
      <c r="JLD123" s="49"/>
      <c r="JLE123" s="49"/>
      <c r="JLF123" s="49"/>
      <c r="JLG123" s="49"/>
      <c r="JLH123" s="49"/>
      <c r="JLI123" s="49"/>
      <c r="JLJ123" s="49"/>
      <c r="JLK123" s="49"/>
      <c r="JLL123" s="49"/>
      <c r="JLM123" s="49"/>
      <c r="JLN123" s="49"/>
      <c r="JLO123" s="49"/>
      <c r="JLP123" s="49"/>
      <c r="JLQ123" s="49"/>
      <c r="JLR123" s="49"/>
      <c r="JLS123" s="49"/>
      <c r="JLT123" s="49"/>
      <c r="JLU123" s="49"/>
      <c r="JLV123" s="49"/>
      <c r="JLW123" s="49"/>
      <c r="JLX123" s="49"/>
      <c r="JLY123" s="49"/>
      <c r="JLZ123" s="49"/>
      <c r="JMA123" s="49"/>
      <c r="JMB123" s="49"/>
      <c r="JMC123" s="49"/>
      <c r="JMD123" s="49"/>
      <c r="JME123" s="49"/>
      <c r="JMF123" s="49"/>
      <c r="JMG123" s="49"/>
      <c r="JMH123" s="49"/>
      <c r="JMI123" s="49"/>
      <c r="JMJ123" s="49"/>
      <c r="JMK123" s="49"/>
      <c r="JML123" s="49"/>
      <c r="JMM123" s="49"/>
      <c r="JMN123" s="49"/>
      <c r="JMO123" s="49"/>
      <c r="JMP123" s="49"/>
      <c r="JMQ123" s="49"/>
      <c r="JMR123" s="49"/>
      <c r="JMS123" s="49"/>
      <c r="JMT123" s="49"/>
      <c r="JMU123" s="49"/>
      <c r="JMV123" s="49"/>
      <c r="JMW123" s="49"/>
      <c r="JMX123" s="49"/>
      <c r="JMY123" s="49"/>
      <c r="JMZ123" s="49"/>
      <c r="JNA123" s="49"/>
      <c r="JNB123" s="49"/>
      <c r="JNC123" s="49"/>
      <c r="JND123" s="49"/>
      <c r="JNE123" s="49"/>
      <c r="JNF123" s="49"/>
      <c r="JNG123" s="49"/>
      <c r="JNH123" s="49"/>
      <c r="JNI123" s="49"/>
      <c r="JNJ123" s="49"/>
      <c r="JNK123" s="49"/>
      <c r="JNL123" s="49"/>
      <c r="JNM123" s="49"/>
      <c r="JNN123" s="49"/>
      <c r="JNO123" s="49"/>
      <c r="JNP123" s="49"/>
      <c r="JNQ123" s="49"/>
      <c r="JNR123" s="49"/>
      <c r="JNS123" s="49"/>
      <c r="JNT123" s="49"/>
      <c r="JNU123" s="49"/>
      <c r="JNV123" s="49"/>
      <c r="JNW123" s="49"/>
      <c r="JNX123" s="49"/>
      <c r="JNY123" s="49"/>
      <c r="JNZ123" s="49"/>
      <c r="JOA123" s="49"/>
      <c r="JOB123" s="49"/>
      <c r="JOC123" s="49"/>
      <c r="JOD123" s="49"/>
      <c r="JOE123" s="49"/>
      <c r="JOF123" s="49"/>
      <c r="JOG123" s="49"/>
      <c r="JOH123" s="49"/>
      <c r="JOI123" s="49"/>
      <c r="JOJ123" s="49"/>
      <c r="JOK123" s="49"/>
      <c r="JOL123" s="49"/>
      <c r="JOM123" s="49"/>
      <c r="JON123" s="49"/>
      <c r="JOO123" s="49"/>
      <c r="JOP123" s="49"/>
      <c r="JOQ123" s="49"/>
      <c r="JOR123" s="49"/>
      <c r="JOS123" s="49"/>
      <c r="JOT123" s="49"/>
      <c r="JOU123" s="49"/>
      <c r="JOV123" s="49"/>
      <c r="JOW123" s="49"/>
      <c r="JOX123" s="49"/>
      <c r="JOY123" s="49"/>
      <c r="JOZ123" s="49"/>
      <c r="JPA123" s="49"/>
      <c r="JPB123" s="49"/>
      <c r="JPC123" s="49"/>
      <c r="JPD123" s="49"/>
      <c r="JPE123" s="49"/>
      <c r="JPF123" s="49"/>
      <c r="JPG123" s="49"/>
      <c r="JPH123" s="49"/>
      <c r="JPI123" s="49"/>
      <c r="JPJ123" s="49"/>
      <c r="JPK123" s="49"/>
      <c r="JPL123" s="49"/>
      <c r="JPM123" s="49"/>
      <c r="JPN123" s="49"/>
      <c r="JPO123" s="49"/>
      <c r="JPP123" s="49"/>
      <c r="JPQ123" s="49"/>
      <c r="JPR123" s="49"/>
      <c r="JPS123" s="49"/>
      <c r="JPT123" s="49"/>
      <c r="JPU123" s="49"/>
      <c r="JPV123" s="49"/>
      <c r="JPW123" s="49"/>
      <c r="JPX123" s="49"/>
      <c r="JPY123" s="49"/>
      <c r="JPZ123" s="49"/>
      <c r="JQA123" s="49"/>
      <c r="JQB123" s="49"/>
      <c r="JQC123" s="49"/>
      <c r="JQD123" s="49"/>
      <c r="JQE123" s="49"/>
      <c r="JQF123" s="49"/>
      <c r="JQG123" s="49"/>
      <c r="JQH123" s="49"/>
      <c r="JQI123" s="49"/>
      <c r="JQJ123" s="49"/>
      <c r="JQK123" s="49"/>
      <c r="JQL123" s="49"/>
      <c r="JQM123" s="49"/>
      <c r="JQN123" s="49"/>
      <c r="JQO123" s="49"/>
      <c r="JQP123" s="49"/>
      <c r="JQQ123" s="49"/>
      <c r="JQR123" s="49"/>
      <c r="JQS123" s="49"/>
      <c r="JQT123" s="49"/>
      <c r="JQU123" s="49"/>
      <c r="JQV123" s="49"/>
      <c r="JQW123" s="49"/>
      <c r="JQX123" s="49"/>
      <c r="JQY123" s="49"/>
      <c r="JQZ123" s="49"/>
      <c r="JRA123" s="49"/>
      <c r="JRB123" s="49"/>
      <c r="JRC123" s="49"/>
      <c r="JRD123" s="49"/>
      <c r="JRE123" s="49"/>
      <c r="JRF123" s="49"/>
      <c r="JRG123" s="49"/>
      <c r="JRH123" s="49"/>
      <c r="JRI123" s="49"/>
      <c r="JRJ123" s="49"/>
      <c r="JRK123" s="49"/>
      <c r="JRL123" s="49"/>
      <c r="JRM123" s="49"/>
      <c r="JRN123" s="49"/>
      <c r="JRO123" s="49"/>
      <c r="JRP123" s="49"/>
      <c r="JRQ123" s="49"/>
      <c r="JRR123" s="49"/>
      <c r="JRS123" s="49"/>
      <c r="JRT123" s="49"/>
      <c r="JRU123" s="49"/>
      <c r="JRV123" s="49"/>
      <c r="JRW123" s="49"/>
      <c r="JRX123" s="49"/>
      <c r="JRY123" s="49"/>
      <c r="JRZ123" s="49"/>
      <c r="JSA123" s="49"/>
      <c r="JSB123" s="49"/>
      <c r="JSC123" s="49"/>
      <c r="JSD123" s="49"/>
      <c r="JSE123" s="49"/>
      <c r="JSF123" s="49"/>
      <c r="JSG123" s="49"/>
      <c r="JSH123" s="49"/>
      <c r="JSI123" s="49"/>
      <c r="JSJ123" s="49"/>
      <c r="JSK123" s="49"/>
      <c r="JSL123" s="49"/>
      <c r="JSM123" s="49"/>
      <c r="JSN123" s="49"/>
      <c r="JSO123" s="49"/>
      <c r="JSP123" s="49"/>
      <c r="JSQ123" s="49"/>
      <c r="JSR123" s="49"/>
      <c r="JSS123" s="49"/>
      <c r="JST123" s="49"/>
      <c r="JSU123" s="49"/>
      <c r="JSV123" s="49"/>
      <c r="JSW123" s="49"/>
      <c r="JSX123" s="49"/>
      <c r="JSY123" s="49"/>
      <c r="JSZ123" s="49"/>
      <c r="JTA123" s="49"/>
      <c r="JTB123" s="49"/>
      <c r="JTC123" s="49"/>
      <c r="JTD123" s="49"/>
      <c r="JTE123" s="49"/>
      <c r="JTF123" s="49"/>
      <c r="JTG123" s="49"/>
      <c r="JTH123" s="49"/>
      <c r="JTI123" s="49"/>
      <c r="JTJ123" s="49"/>
      <c r="JTK123" s="49"/>
      <c r="JTL123" s="49"/>
      <c r="JTM123" s="49"/>
      <c r="JTN123" s="49"/>
      <c r="JTO123" s="49"/>
      <c r="JTP123" s="49"/>
      <c r="JTQ123" s="49"/>
      <c r="JTR123" s="49"/>
      <c r="JTS123" s="49"/>
      <c r="JTT123" s="49"/>
      <c r="JTU123" s="49"/>
      <c r="JTV123" s="49"/>
      <c r="JTW123" s="49"/>
      <c r="JTX123" s="49"/>
      <c r="JTY123" s="49"/>
      <c r="JTZ123" s="49"/>
      <c r="JUA123" s="49"/>
      <c r="JUB123" s="49"/>
      <c r="JUC123" s="49"/>
      <c r="JUD123" s="49"/>
      <c r="JUE123" s="49"/>
      <c r="JUF123" s="49"/>
      <c r="JUG123" s="49"/>
      <c r="JUH123" s="49"/>
      <c r="JUI123" s="49"/>
      <c r="JUJ123" s="49"/>
      <c r="JUK123" s="49"/>
      <c r="JUL123" s="49"/>
      <c r="JUM123" s="49"/>
      <c r="JUN123" s="49"/>
      <c r="JUO123" s="49"/>
      <c r="JUP123" s="49"/>
      <c r="JUQ123" s="49"/>
      <c r="JUR123" s="49"/>
      <c r="JUS123" s="49"/>
      <c r="JUT123" s="49"/>
      <c r="JUU123" s="49"/>
      <c r="JUV123" s="49"/>
      <c r="JUW123" s="49"/>
      <c r="JUX123" s="49"/>
      <c r="JUY123" s="49"/>
      <c r="JUZ123" s="49"/>
      <c r="JVA123" s="49"/>
      <c r="JVB123" s="49"/>
      <c r="JVC123" s="49"/>
      <c r="JVD123" s="49"/>
      <c r="JVE123" s="49"/>
      <c r="JVF123" s="49"/>
      <c r="JVG123" s="49"/>
      <c r="JVH123" s="49"/>
      <c r="JVI123" s="49"/>
      <c r="JVJ123" s="49"/>
      <c r="JVK123" s="49"/>
      <c r="JVL123" s="49"/>
      <c r="JVM123" s="49"/>
      <c r="JVN123" s="49"/>
      <c r="JVO123" s="49"/>
      <c r="JVP123" s="49"/>
      <c r="JVQ123" s="49"/>
      <c r="JVR123" s="49"/>
      <c r="JVS123" s="49"/>
      <c r="JVT123" s="49"/>
      <c r="JVU123" s="49"/>
      <c r="JVV123" s="49"/>
      <c r="JVW123" s="49"/>
      <c r="JVX123" s="49"/>
      <c r="JVY123" s="49"/>
      <c r="JVZ123" s="49"/>
      <c r="JWA123" s="49"/>
      <c r="JWB123" s="49"/>
      <c r="JWC123" s="49"/>
      <c r="JWD123" s="49"/>
      <c r="JWE123" s="49"/>
      <c r="JWF123" s="49"/>
      <c r="JWG123" s="49"/>
      <c r="JWH123" s="49"/>
      <c r="JWI123" s="49"/>
      <c r="JWJ123" s="49"/>
      <c r="JWK123" s="49"/>
      <c r="JWL123" s="49"/>
      <c r="JWM123" s="49"/>
      <c r="JWN123" s="49"/>
      <c r="JWO123" s="49"/>
      <c r="JWP123" s="49"/>
      <c r="JWQ123" s="49"/>
      <c r="JWR123" s="49"/>
      <c r="JWS123" s="49"/>
      <c r="JWT123" s="49"/>
      <c r="JWU123" s="49"/>
      <c r="JWV123" s="49"/>
      <c r="JWW123" s="49"/>
      <c r="JWX123" s="49"/>
      <c r="JWY123" s="49"/>
      <c r="JWZ123" s="49"/>
      <c r="JXA123" s="49"/>
      <c r="JXB123" s="49"/>
      <c r="JXC123" s="49"/>
      <c r="JXD123" s="49"/>
      <c r="JXE123" s="49"/>
      <c r="JXF123" s="49"/>
      <c r="JXG123" s="49"/>
      <c r="JXH123" s="49"/>
      <c r="JXI123" s="49"/>
      <c r="JXJ123" s="49"/>
      <c r="JXK123" s="49"/>
      <c r="JXL123" s="49"/>
      <c r="JXM123" s="49"/>
      <c r="JXN123" s="49"/>
      <c r="JXO123" s="49"/>
      <c r="JXP123" s="49"/>
      <c r="JXQ123" s="49"/>
      <c r="JXR123" s="49"/>
      <c r="JXS123" s="49"/>
      <c r="JXT123" s="49"/>
      <c r="JXU123" s="49"/>
      <c r="JXV123" s="49"/>
      <c r="JXW123" s="49"/>
      <c r="JXX123" s="49"/>
      <c r="JXY123" s="49"/>
      <c r="JXZ123" s="49"/>
      <c r="JYA123" s="49"/>
      <c r="JYB123" s="49"/>
      <c r="JYC123" s="49"/>
      <c r="JYD123" s="49"/>
      <c r="JYE123" s="49"/>
      <c r="JYF123" s="49"/>
      <c r="JYG123" s="49"/>
      <c r="JYH123" s="49"/>
      <c r="JYI123" s="49"/>
      <c r="JYJ123" s="49"/>
      <c r="JYK123" s="49"/>
      <c r="JYL123" s="49"/>
      <c r="JYM123" s="49"/>
      <c r="JYN123" s="49"/>
      <c r="JYO123" s="49"/>
      <c r="JYP123" s="49"/>
      <c r="JYQ123" s="49"/>
      <c r="JYR123" s="49"/>
      <c r="JYS123" s="49"/>
      <c r="JYT123" s="49"/>
      <c r="JYU123" s="49"/>
      <c r="JYV123" s="49"/>
      <c r="JYW123" s="49"/>
      <c r="JYX123" s="49"/>
      <c r="JYY123" s="49"/>
      <c r="JYZ123" s="49"/>
      <c r="JZA123" s="49"/>
      <c r="JZB123" s="49"/>
      <c r="JZC123" s="49"/>
      <c r="JZD123" s="49"/>
      <c r="JZE123" s="49"/>
      <c r="JZF123" s="49"/>
      <c r="JZG123" s="49"/>
      <c r="JZH123" s="49"/>
      <c r="JZI123" s="49"/>
      <c r="JZJ123" s="49"/>
      <c r="JZK123" s="49"/>
      <c r="JZL123" s="49"/>
      <c r="JZM123" s="49"/>
      <c r="JZN123" s="49"/>
      <c r="JZO123" s="49"/>
      <c r="JZP123" s="49"/>
      <c r="JZQ123" s="49"/>
      <c r="JZR123" s="49"/>
      <c r="JZS123" s="49"/>
      <c r="JZT123" s="49"/>
      <c r="JZU123" s="49"/>
      <c r="JZV123" s="49"/>
      <c r="JZW123" s="49"/>
      <c r="JZX123" s="49"/>
      <c r="JZY123" s="49"/>
      <c r="JZZ123" s="49"/>
      <c r="KAA123" s="49"/>
      <c r="KAB123" s="49"/>
      <c r="KAC123" s="49"/>
      <c r="KAD123" s="49"/>
      <c r="KAE123" s="49"/>
      <c r="KAF123" s="49"/>
      <c r="KAG123" s="49"/>
      <c r="KAH123" s="49"/>
      <c r="KAI123" s="49"/>
      <c r="KAJ123" s="49"/>
      <c r="KAK123" s="49"/>
      <c r="KAL123" s="49"/>
      <c r="KAM123" s="49"/>
      <c r="KAN123" s="49"/>
      <c r="KAO123" s="49"/>
      <c r="KAP123" s="49"/>
      <c r="KAQ123" s="49"/>
      <c r="KAR123" s="49"/>
      <c r="KAS123" s="49"/>
      <c r="KAT123" s="49"/>
      <c r="KAU123" s="49"/>
      <c r="KAV123" s="49"/>
      <c r="KAW123" s="49"/>
      <c r="KAX123" s="49"/>
      <c r="KAY123" s="49"/>
      <c r="KAZ123" s="49"/>
      <c r="KBA123" s="49"/>
      <c r="KBB123" s="49"/>
      <c r="KBC123" s="49"/>
      <c r="KBD123" s="49"/>
      <c r="KBE123" s="49"/>
      <c r="KBF123" s="49"/>
      <c r="KBG123" s="49"/>
      <c r="KBH123" s="49"/>
      <c r="KBI123" s="49"/>
      <c r="KBJ123" s="49"/>
      <c r="KBK123" s="49"/>
      <c r="KBL123" s="49"/>
      <c r="KBM123" s="49"/>
      <c r="KBN123" s="49"/>
      <c r="KBO123" s="49"/>
      <c r="KBP123" s="49"/>
      <c r="KBQ123" s="49"/>
      <c r="KBR123" s="49"/>
      <c r="KBS123" s="49"/>
      <c r="KBT123" s="49"/>
      <c r="KBU123" s="49"/>
      <c r="KBV123" s="49"/>
      <c r="KBW123" s="49"/>
      <c r="KBX123" s="49"/>
      <c r="KBY123" s="49"/>
      <c r="KBZ123" s="49"/>
      <c r="KCA123" s="49"/>
      <c r="KCB123" s="49"/>
      <c r="KCC123" s="49"/>
      <c r="KCD123" s="49"/>
      <c r="KCE123" s="49"/>
      <c r="KCF123" s="49"/>
      <c r="KCG123" s="49"/>
      <c r="KCH123" s="49"/>
      <c r="KCI123" s="49"/>
      <c r="KCJ123" s="49"/>
      <c r="KCK123" s="49"/>
      <c r="KCL123" s="49"/>
      <c r="KCM123" s="49"/>
      <c r="KCN123" s="49"/>
      <c r="KCO123" s="49"/>
      <c r="KCP123" s="49"/>
      <c r="KCQ123" s="49"/>
      <c r="KCR123" s="49"/>
      <c r="KCS123" s="49"/>
      <c r="KCT123" s="49"/>
      <c r="KCU123" s="49"/>
      <c r="KCV123" s="49"/>
      <c r="KCW123" s="49"/>
      <c r="KCX123" s="49"/>
      <c r="KCY123" s="49"/>
      <c r="KCZ123" s="49"/>
      <c r="KDA123" s="49"/>
      <c r="KDB123" s="49"/>
      <c r="KDC123" s="49"/>
      <c r="KDD123" s="49"/>
      <c r="KDE123" s="49"/>
      <c r="KDF123" s="49"/>
      <c r="KDG123" s="49"/>
      <c r="KDH123" s="49"/>
      <c r="KDI123" s="49"/>
      <c r="KDJ123" s="49"/>
      <c r="KDK123" s="49"/>
      <c r="KDL123" s="49"/>
      <c r="KDM123" s="49"/>
      <c r="KDN123" s="49"/>
      <c r="KDO123" s="49"/>
      <c r="KDP123" s="49"/>
      <c r="KDQ123" s="49"/>
      <c r="KDR123" s="49"/>
      <c r="KDS123" s="49"/>
      <c r="KDT123" s="49"/>
      <c r="KDU123" s="49"/>
      <c r="KDV123" s="49"/>
      <c r="KDW123" s="49"/>
      <c r="KDX123" s="49"/>
      <c r="KDY123" s="49"/>
      <c r="KDZ123" s="49"/>
      <c r="KEA123" s="49"/>
      <c r="KEB123" s="49"/>
      <c r="KEC123" s="49"/>
      <c r="KED123" s="49"/>
      <c r="KEE123" s="49"/>
      <c r="KEF123" s="49"/>
      <c r="KEG123" s="49"/>
      <c r="KEH123" s="49"/>
      <c r="KEI123" s="49"/>
      <c r="KEJ123" s="49"/>
      <c r="KEK123" s="49"/>
      <c r="KEL123" s="49"/>
      <c r="KEM123" s="49"/>
      <c r="KEN123" s="49"/>
      <c r="KEO123" s="49"/>
      <c r="KEP123" s="49"/>
      <c r="KEQ123" s="49"/>
      <c r="KER123" s="49"/>
      <c r="KES123" s="49"/>
      <c r="KET123" s="49"/>
      <c r="KEU123" s="49"/>
      <c r="KEV123" s="49"/>
      <c r="KEW123" s="49"/>
      <c r="KEX123" s="49"/>
      <c r="KEY123" s="49"/>
      <c r="KEZ123" s="49"/>
      <c r="KFA123" s="49"/>
      <c r="KFB123" s="49"/>
      <c r="KFC123" s="49"/>
      <c r="KFD123" s="49"/>
      <c r="KFE123" s="49"/>
      <c r="KFF123" s="49"/>
      <c r="KFG123" s="49"/>
      <c r="KFH123" s="49"/>
      <c r="KFI123" s="49"/>
      <c r="KFJ123" s="49"/>
      <c r="KFK123" s="49"/>
      <c r="KFL123" s="49"/>
      <c r="KFM123" s="49"/>
      <c r="KFN123" s="49"/>
      <c r="KFO123" s="49"/>
      <c r="KFP123" s="49"/>
      <c r="KFQ123" s="49"/>
      <c r="KFR123" s="49"/>
      <c r="KFS123" s="49"/>
      <c r="KFT123" s="49"/>
      <c r="KFU123" s="49"/>
      <c r="KFV123" s="49"/>
      <c r="KFW123" s="49"/>
      <c r="KFX123" s="49"/>
      <c r="KFY123" s="49"/>
      <c r="KFZ123" s="49"/>
      <c r="KGA123" s="49"/>
      <c r="KGB123" s="49"/>
      <c r="KGC123" s="49"/>
      <c r="KGD123" s="49"/>
      <c r="KGE123" s="49"/>
      <c r="KGF123" s="49"/>
      <c r="KGG123" s="49"/>
      <c r="KGH123" s="49"/>
      <c r="KGI123" s="49"/>
      <c r="KGJ123" s="49"/>
      <c r="KGK123" s="49"/>
      <c r="KGL123" s="49"/>
      <c r="KGM123" s="49"/>
      <c r="KGN123" s="49"/>
      <c r="KGO123" s="49"/>
      <c r="KGP123" s="49"/>
      <c r="KGQ123" s="49"/>
      <c r="KGR123" s="49"/>
      <c r="KGS123" s="49"/>
      <c r="KGT123" s="49"/>
      <c r="KGU123" s="49"/>
      <c r="KGV123" s="49"/>
      <c r="KGW123" s="49"/>
      <c r="KGX123" s="49"/>
      <c r="KGY123" s="49"/>
      <c r="KGZ123" s="49"/>
      <c r="KHA123" s="49"/>
      <c r="KHB123" s="49"/>
      <c r="KHC123" s="49"/>
      <c r="KHD123" s="49"/>
      <c r="KHE123" s="49"/>
      <c r="KHF123" s="49"/>
      <c r="KHG123" s="49"/>
      <c r="KHH123" s="49"/>
      <c r="KHI123" s="49"/>
      <c r="KHJ123" s="49"/>
      <c r="KHK123" s="49"/>
      <c r="KHL123" s="49"/>
      <c r="KHM123" s="49"/>
      <c r="KHN123" s="49"/>
      <c r="KHO123" s="49"/>
      <c r="KHP123" s="49"/>
      <c r="KHQ123" s="49"/>
      <c r="KHR123" s="49"/>
      <c r="KHS123" s="49"/>
      <c r="KHT123" s="49"/>
      <c r="KHU123" s="49"/>
      <c r="KHV123" s="49"/>
      <c r="KHW123" s="49"/>
      <c r="KHX123" s="49"/>
      <c r="KHY123" s="49"/>
      <c r="KHZ123" s="49"/>
      <c r="KIA123" s="49"/>
      <c r="KIB123" s="49"/>
      <c r="KIC123" s="49"/>
      <c r="KID123" s="49"/>
      <c r="KIE123" s="49"/>
      <c r="KIF123" s="49"/>
      <c r="KIG123" s="49"/>
      <c r="KIH123" s="49"/>
      <c r="KII123" s="49"/>
      <c r="KIJ123" s="49"/>
      <c r="KIK123" s="49"/>
      <c r="KIL123" s="49"/>
      <c r="KIM123" s="49"/>
      <c r="KIN123" s="49"/>
      <c r="KIO123" s="49"/>
      <c r="KIP123" s="49"/>
      <c r="KIQ123" s="49"/>
      <c r="KIR123" s="49"/>
      <c r="KIS123" s="49"/>
      <c r="KIT123" s="49"/>
      <c r="KIU123" s="49"/>
      <c r="KIV123" s="49"/>
      <c r="KIW123" s="49"/>
      <c r="KIX123" s="49"/>
      <c r="KIY123" s="49"/>
      <c r="KIZ123" s="49"/>
      <c r="KJA123" s="49"/>
      <c r="KJB123" s="49"/>
      <c r="KJC123" s="49"/>
      <c r="KJD123" s="49"/>
      <c r="KJE123" s="49"/>
      <c r="KJF123" s="49"/>
      <c r="KJG123" s="49"/>
      <c r="KJH123" s="49"/>
      <c r="KJI123" s="49"/>
      <c r="KJJ123" s="49"/>
      <c r="KJK123" s="49"/>
      <c r="KJL123" s="49"/>
      <c r="KJM123" s="49"/>
      <c r="KJN123" s="49"/>
      <c r="KJO123" s="49"/>
      <c r="KJP123" s="49"/>
      <c r="KJQ123" s="49"/>
      <c r="KJR123" s="49"/>
      <c r="KJS123" s="49"/>
      <c r="KJT123" s="49"/>
      <c r="KJU123" s="49"/>
      <c r="KJV123" s="49"/>
      <c r="KJW123" s="49"/>
      <c r="KJX123" s="49"/>
      <c r="KJY123" s="49"/>
      <c r="KJZ123" s="49"/>
      <c r="KKA123" s="49"/>
      <c r="KKB123" s="49"/>
      <c r="KKC123" s="49"/>
      <c r="KKD123" s="49"/>
      <c r="KKE123" s="49"/>
      <c r="KKF123" s="49"/>
      <c r="KKG123" s="49"/>
      <c r="KKH123" s="49"/>
      <c r="KKI123" s="49"/>
      <c r="KKJ123" s="49"/>
      <c r="KKK123" s="49"/>
      <c r="KKL123" s="49"/>
      <c r="KKM123" s="49"/>
      <c r="KKN123" s="49"/>
      <c r="KKO123" s="49"/>
      <c r="KKP123" s="49"/>
      <c r="KKQ123" s="49"/>
      <c r="KKR123" s="49"/>
      <c r="KKS123" s="49"/>
      <c r="KKT123" s="49"/>
      <c r="KKU123" s="49"/>
      <c r="KKV123" s="49"/>
      <c r="KKW123" s="49"/>
      <c r="KKX123" s="49"/>
      <c r="KKY123" s="49"/>
      <c r="KKZ123" s="49"/>
      <c r="KLA123" s="49"/>
      <c r="KLB123" s="49"/>
      <c r="KLC123" s="49"/>
      <c r="KLD123" s="49"/>
      <c r="KLE123" s="49"/>
      <c r="KLF123" s="49"/>
      <c r="KLG123" s="49"/>
      <c r="KLH123" s="49"/>
      <c r="KLI123" s="49"/>
      <c r="KLJ123" s="49"/>
      <c r="KLK123" s="49"/>
      <c r="KLL123" s="49"/>
      <c r="KLM123" s="49"/>
      <c r="KLN123" s="49"/>
      <c r="KLO123" s="49"/>
      <c r="KLP123" s="49"/>
      <c r="KLQ123" s="49"/>
      <c r="KLR123" s="49"/>
      <c r="KLS123" s="49"/>
      <c r="KLT123" s="49"/>
      <c r="KLU123" s="49"/>
      <c r="KLV123" s="49"/>
      <c r="KLW123" s="49"/>
      <c r="KLX123" s="49"/>
      <c r="KLY123" s="49"/>
      <c r="KLZ123" s="49"/>
      <c r="KMA123" s="49"/>
      <c r="KMB123" s="49"/>
      <c r="KMC123" s="49"/>
      <c r="KMD123" s="49"/>
      <c r="KME123" s="49"/>
      <c r="KMF123" s="49"/>
      <c r="KMG123" s="49"/>
      <c r="KMH123" s="49"/>
      <c r="KMI123" s="49"/>
      <c r="KMJ123" s="49"/>
      <c r="KMK123" s="49"/>
      <c r="KML123" s="49"/>
      <c r="KMM123" s="49"/>
      <c r="KMN123" s="49"/>
      <c r="KMO123" s="49"/>
      <c r="KMP123" s="49"/>
      <c r="KMQ123" s="49"/>
      <c r="KMR123" s="49"/>
      <c r="KMS123" s="49"/>
      <c r="KMT123" s="49"/>
      <c r="KMU123" s="49"/>
      <c r="KMV123" s="49"/>
      <c r="KMW123" s="49"/>
      <c r="KMX123" s="49"/>
      <c r="KMY123" s="49"/>
      <c r="KMZ123" s="49"/>
      <c r="KNA123" s="49"/>
      <c r="KNB123" s="49"/>
      <c r="KNC123" s="49"/>
      <c r="KND123" s="49"/>
      <c r="KNE123" s="49"/>
      <c r="KNF123" s="49"/>
      <c r="KNG123" s="49"/>
      <c r="KNH123" s="49"/>
      <c r="KNI123" s="49"/>
      <c r="KNJ123" s="49"/>
      <c r="KNK123" s="49"/>
      <c r="KNL123" s="49"/>
      <c r="KNM123" s="49"/>
      <c r="KNN123" s="49"/>
      <c r="KNO123" s="49"/>
      <c r="KNP123" s="49"/>
      <c r="KNQ123" s="49"/>
      <c r="KNR123" s="49"/>
      <c r="KNS123" s="49"/>
      <c r="KNT123" s="49"/>
      <c r="KNU123" s="49"/>
      <c r="KNV123" s="49"/>
      <c r="KNW123" s="49"/>
      <c r="KNX123" s="49"/>
      <c r="KNY123" s="49"/>
      <c r="KNZ123" s="49"/>
      <c r="KOA123" s="49"/>
      <c r="KOB123" s="49"/>
      <c r="KOC123" s="49"/>
      <c r="KOD123" s="49"/>
      <c r="KOE123" s="49"/>
      <c r="KOF123" s="49"/>
      <c r="KOG123" s="49"/>
      <c r="KOH123" s="49"/>
      <c r="KOI123" s="49"/>
      <c r="KOJ123" s="49"/>
      <c r="KOK123" s="49"/>
      <c r="KOL123" s="49"/>
      <c r="KOM123" s="49"/>
      <c r="KON123" s="49"/>
      <c r="KOO123" s="49"/>
      <c r="KOP123" s="49"/>
      <c r="KOQ123" s="49"/>
      <c r="KOR123" s="49"/>
      <c r="KOS123" s="49"/>
      <c r="KOT123" s="49"/>
      <c r="KOU123" s="49"/>
      <c r="KOV123" s="49"/>
      <c r="KOW123" s="49"/>
      <c r="KOX123" s="49"/>
      <c r="KOY123" s="49"/>
      <c r="KOZ123" s="49"/>
      <c r="KPA123" s="49"/>
      <c r="KPB123" s="49"/>
      <c r="KPC123" s="49"/>
      <c r="KPD123" s="49"/>
      <c r="KPE123" s="49"/>
      <c r="KPF123" s="49"/>
      <c r="KPG123" s="49"/>
      <c r="KPH123" s="49"/>
      <c r="KPI123" s="49"/>
      <c r="KPJ123" s="49"/>
      <c r="KPK123" s="49"/>
      <c r="KPL123" s="49"/>
      <c r="KPM123" s="49"/>
      <c r="KPN123" s="49"/>
      <c r="KPO123" s="49"/>
      <c r="KPP123" s="49"/>
      <c r="KPQ123" s="49"/>
      <c r="KPR123" s="49"/>
      <c r="KPS123" s="49"/>
      <c r="KPT123" s="49"/>
      <c r="KPU123" s="49"/>
      <c r="KPV123" s="49"/>
      <c r="KPW123" s="49"/>
      <c r="KPX123" s="49"/>
      <c r="KPY123" s="49"/>
      <c r="KPZ123" s="49"/>
      <c r="KQA123" s="49"/>
      <c r="KQB123" s="49"/>
      <c r="KQC123" s="49"/>
      <c r="KQD123" s="49"/>
      <c r="KQE123" s="49"/>
      <c r="KQF123" s="49"/>
      <c r="KQG123" s="49"/>
      <c r="KQH123" s="49"/>
      <c r="KQI123" s="49"/>
      <c r="KQJ123" s="49"/>
      <c r="KQK123" s="49"/>
      <c r="KQL123" s="49"/>
      <c r="KQM123" s="49"/>
      <c r="KQN123" s="49"/>
      <c r="KQO123" s="49"/>
      <c r="KQP123" s="49"/>
      <c r="KQQ123" s="49"/>
      <c r="KQR123" s="49"/>
      <c r="KQS123" s="49"/>
      <c r="KQT123" s="49"/>
      <c r="KQU123" s="49"/>
      <c r="KQV123" s="49"/>
      <c r="KQW123" s="49"/>
      <c r="KQX123" s="49"/>
      <c r="KQY123" s="49"/>
      <c r="KQZ123" s="49"/>
      <c r="KRA123" s="49"/>
      <c r="KRB123" s="49"/>
      <c r="KRC123" s="49"/>
      <c r="KRD123" s="49"/>
      <c r="KRE123" s="49"/>
      <c r="KRF123" s="49"/>
      <c r="KRG123" s="49"/>
      <c r="KRH123" s="49"/>
      <c r="KRI123" s="49"/>
      <c r="KRJ123" s="49"/>
      <c r="KRK123" s="49"/>
      <c r="KRL123" s="49"/>
      <c r="KRM123" s="49"/>
      <c r="KRN123" s="49"/>
      <c r="KRO123" s="49"/>
      <c r="KRP123" s="49"/>
      <c r="KRQ123" s="49"/>
      <c r="KRR123" s="49"/>
      <c r="KRS123" s="49"/>
      <c r="KRT123" s="49"/>
      <c r="KRU123" s="49"/>
      <c r="KRV123" s="49"/>
      <c r="KRW123" s="49"/>
      <c r="KRX123" s="49"/>
      <c r="KRY123" s="49"/>
      <c r="KRZ123" s="49"/>
      <c r="KSA123" s="49"/>
      <c r="KSB123" s="49"/>
      <c r="KSC123" s="49"/>
      <c r="KSD123" s="49"/>
      <c r="KSE123" s="49"/>
      <c r="KSF123" s="49"/>
      <c r="KSG123" s="49"/>
      <c r="KSH123" s="49"/>
      <c r="KSI123" s="49"/>
      <c r="KSJ123" s="49"/>
      <c r="KSK123" s="49"/>
      <c r="KSL123" s="49"/>
      <c r="KSM123" s="49"/>
      <c r="KSN123" s="49"/>
      <c r="KSO123" s="49"/>
      <c r="KSP123" s="49"/>
      <c r="KSQ123" s="49"/>
      <c r="KSR123" s="49"/>
      <c r="KSS123" s="49"/>
      <c r="KST123" s="49"/>
      <c r="KSU123" s="49"/>
      <c r="KSV123" s="49"/>
      <c r="KSW123" s="49"/>
      <c r="KSX123" s="49"/>
      <c r="KSY123" s="49"/>
      <c r="KSZ123" s="49"/>
      <c r="KTA123" s="49"/>
      <c r="KTB123" s="49"/>
      <c r="KTC123" s="49"/>
      <c r="KTD123" s="49"/>
      <c r="KTE123" s="49"/>
      <c r="KTF123" s="49"/>
      <c r="KTG123" s="49"/>
      <c r="KTH123" s="49"/>
      <c r="KTI123" s="49"/>
      <c r="KTJ123" s="49"/>
      <c r="KTK123" s="49"/>
      <c r="KTL123" s="49"/>
      <c r="KTM123" s="49"/>
      <c r="KTN123" s="49"/>
      <c r="KTO123" s="49"/>
      <c r="KTP123" s="49"/>
      <c r="KTQ123" s="49"/>
      <c r="KTR123" s="49"/>
      <c r="KTS123" s="49"/>
      <c r="KTT123" s="49"/>
      <c r="KTU123" s="49"/>
      <c r="KTV123" s="49"/>
      <c r="KTW123" s="49"/>
      <c r="KTX123" s="49"/>
      <c r="KTY123" s="49"/>
      <c r="KTZ123" s="49"/>
      <c r="KUA123" s="49"/>
      <c r="KUB123" s="49"/>
      <c r="KUC123" s="49"/>
      <c r="KUD123" s="49"/>
      <c r="KUE123" s="49"/>
      <c r="KUF123" s="49"/>
      <c r="KUG123" s="49"/>
      <c r="KUH123" s="49"/>
      <c r="KUI123" s="49"/>
      <c r="KUJ123" s="49"/>
      <c r="KUK123" s="49"/>
      <c r="KUL123" s="49"/>
      <c r="KUM123" s="49"/>
      <c r="KUN123" s="49"/>
      <c r="KUO123" s="49"/>
      <c r="KUP123" s="49"/>
      <c r="KUQ123" s="49"/>
      <c r="KUR123" s="49"/>
      <c r="KUS123" s="49"/>
      <c r="KUT123" s="49"/>
      <c r="KUU123" s="49"/>
      <c r="KUV123" s="49"/>
      <c r="KUW123" s="49"/>
      <c r="KUX123" s="49"/>
      <c r="KUY123" s="49"/>
      <c r="KUZ123" s="49"/>
      <c r="KVA123" s="49"/>
      <c r="KVB123" s="49"/>
      <c r="KVC123" s="49"/>
      <c r="KVD123" s="49"/>
      <c r="KVE123" s="49"/>
      <c r="KVF123" s="49"/>
      <c r="KVG123" s="49"/>
      <c r="KVH123" s="49"/>
      <c r="KVI123" s="49"/>
      <c r="KVJ123" s="49"/>
      <c r="KVK123" s="49"/>
      <c r="KVL123" s="49"/>
      <c r="KVM123" s="49"/>
      <c r="KVN123" s="49"/>
      <c r="KVO123" s="49"/>
      <c r="KVP123" s="49"/>
      <c r="KVQ123" s="49"/>
      <c r="KVR123" s="49"/>
      <c r="KVS123" s="49"/>
      <c r="KVT123" s="49"/>
      <c r="KVU123" s="49"/>
      <c r="KVV123" s="49"/>
      <c r="KVW123" s="49"/>
      <c r="KVX123" s="49"/>
      <c r="KVY123" s="49"/>
      <c r="KVZ123" s="49"/>
      <c r="KWA123" s="49"/>
      <c r="KWB123" s="49"/>
      <c r="KWC123" s="49"/>
      <c r="KWD123" s="49"/>
      <c r="KWE123" s="49"/>
      <c r="KWF123" s="49"/>
      <c r="KWG123" s="49"/>
      <c r="KWH123" s="49"/>
      <c r="KWI123" s="49"/>
      <c r="KWJ123" s="49"/>
      <c r="KWK123" s="49"/>
      <c r="KWL123" s="49"/>
      <c r="KWM123" s="49"/>
      <c r="KWN123" s="49"/>
      <c r="KWO123" s="49"/>
      <c r="KWP123" s="49"/>
      <c r="KWQ123" s="49"/>
      <c r="KWR123" s="49"/>
      <c r="KWS123" s="49"/>
      <c r="KWT123" s="49"/>
      <c r="KWU123" s="49"/>
      <c r="KWV123" s="49"/>
      <c r="KWW123" s="49"/>
      <c r="KWX123" s="49"/>
      <c r="KWY123" s="49"/>
      <c r="KWZ123" s="49"/>
      <c r="KXA123" s="49"/>
      <c r="KXB123" s="49"/>
      <c r="KXC123" s="49"/>
      <c r="KXD123" s="49"/>
      <c r="KXE123" s="49"/>
      <c r="KXF123" s="49"/>
      <c r="KXG123" s="49"/>
      <c r="KXH123" s="49"/>
      <c r="KXI123" s="49"/>
      <c r="KXJ123" s="49"/>
      <c r="KXK123" s="49"/>
      <c r="KXL123" s="49"/>
      <c r="KXM123" s="49"/>
      <c r="KXN123" s="49"/>
      <c r="KXO123" s="49"/>
      <c r="KXP123" s="49"/>
      <c r="KXQ123" s="49"/>
      <c r="KXR123" s="49"/>
      <c r="KXS123" s="49"/>
      <c r="KXT123" s="49"/>
      <c r="KXU123" s="49"/>
      <c r="KXV123" s="49"/>
      <c r="KXW123" s="49"/>
      <c r="KXX123" s="49"/>
      <c r="KXY123" s="49"/>
      <c r="KXZ123" s="49"/>
      <c r="KYA123" s="49"/>
      <c r="KYB123" s="49"/>
      <c r="KYC123" s="49"/>
      <c r="KYD123" s="49"/>
      <c r="KYE123" s="49"/>
      <c r="KYF123" s="49"/>
      <c r="KYG123" s="49"/>
      <c r="KYH123" s="49"/>
      <c r="KYI123" s="49"/>
      <c r="KYJ123" s="49"/>
      <c r="KYK123" s="49"/>
      <c r="KYL123" s="49"/>
      <c r="KYM123" s="49"/>
      <c r="KYN123" s="49"/>
      <c r="KYO123" s="49"/>
      <c r="KYP123" s="49"/>
      <c r="KYQ123" s="49"/>
      <c r="KYR123" s="49"/>
      <c r="KYS123" s="49"/>
      <c r="KYT123" s="49"/>
      <c r="KYU123" s="49"/>
      <c r="KYV123" s="49"/>
      <c r="KYW123" s="49"/>
      <c r="KYX123" s="49"/>
      <c r="KYY123" s="49"/>
      <c r="KYZ123" s="49"/>
      <c r="KZA123" s="49"/>
      <c r="KZB123" s="49"/>
      <c r="KZC123" s="49"/>
      <c r="KZD123" s="49"/>
      <c r="KZE123" s="49"/>
      <c r="KZF123" s="49"/>
      <c r="KZG123" s="49"/>
      <c r="KZH123" s="49"/>
      <c r="KZI123" s="49"/>
      <c r="KZJ123" s="49"/>
      <c r="KZK123" s="49"/>
      <c r="KZL123" s="49"/>
      <c r="KZM123" s="49"/>
      <c r="KZN123" s="49"/>
      <c r="KZO123" s="49"/>
      <c r="KZP123" s="49"/>
      <c r="KZQ123" s="49"/>
      <c r="KZR123" s="49"/>
      <c r="KZS123" s="49"/>
      <c r="KZT123" s="49"/>
      <c r="KZU123" s="49"/>
      <c r="KZV123" s="49"/>
      <c r="KZW123" s="49"/>
      <c r="KZX123" s="49"/>
      <c r="KZY123" s="49"/>
      <c r="KZZ123" s="49"/>
      <c r="LAA123" s="49"/>
      <c r="LAB123" s="49"/>
      <c r="LAC123" s="49"/>
      <c r="LAD123" s="49"/>
      <c r="LAE123" s="49"/>
      <c r="LAF123" s="49"/>
      <c r="LAG123" s="49"/>
      <c r="LAH123" s="49"/>
      <c r="LAI123" s="49"/>
      <c r="LAJ123" s="49"/>
      <c r="LAK123" s="49"/>
      <c r="LAL123" s="49"/>
      <c r="LAM123" s="49"/>
      <c r="LAN123" s="49"/>
      <c r="LAO123" s="49"/>
      <c r="LAP123" s="49"/>
      <c r="LAQ123" s="49"/>
      <c r="LAR123" s="49"/>
      <c r="LAS123" s="49"/>
      <c r="LAT123" s="49"/>
      <c r="LAU123" s="49"/>
      <c r="LAV123" s="49"/>
      <c r="LAW123" s="49"/>
      <c r="LAX123" s="49"/>
      <c r="LAY123" s="49"/>
      <c r="LAZ123" s="49"/>
      <c r="LBA123" s="49"/>
      <c r="LBB123" s="49"/>
      <c r="LBC123" s="49"/>
      <c r="LBD123" s="49"/>
      <c r="LBE123" s="49"/>
      <c r="LBF123" s="49"/>
      <c r="LBG123" s="49"/>
      <c r="LBH123" s="49"/>
      <c r="LBI123" s="49"/>
      <c r="LBJ123" s="49"/>
      <c r="LBK123" s="49"/>
      <c r="LBL123" s="49"/>
      <c r="LBM123" s="49"/>
      <c r="LBN123" s="49"/>
      <c r="LBO123" s="49"/>
      <c r="LBP123" s="49"/>
      <c r="LBQ123" s="49"/>
      <c r="LBR123" s="49"/>
      <c r="LBS123" s="49"/>
      <c r="LBT123" s="49"/>
      <c r="LBU123" s="49"/>
      <c r="LBV123" s="49"/>
      <c r="LBW123" s="49"/>
      <c r="LBX123" s="49"/>
      <c r="LBY123" s="49"/>
      <c r="LBZ123" s="49"/>
      <c r="LCA123" s="49"/>
      <c r="LCB123" s="49"/>
      <c r="LCC123" s="49"/>
      <c r="LCD123" s="49"/>
      <c r="LCE123" s="49"/>
      <c r="LCF123" s="49"/>
      <c r="LCG123" s="49"/>
      <c r="LCH123" s="49"/>
      <c r="LCI123" s="49"/>
      <c r="LCJ123" s="49"/>
      <c r="LCK123" s="49"/>
      <c r="LCL123" s="49"/>
      <c r="LCM123" s="49"/>
      <c r="LCN123" s="49"/>
      <c r="LCO123" s="49"/>
      <c r="LCP123" s="49"/>
      <c r="LCQ123" s="49"/>
      <c r="LCR123" s="49"/>
      <c r="LCS123" s="49"/>
      <c r="LCT123" s="49"/>
      <c r="LCU123" s="49"/>
      <c r="LCV123" s="49"/>
      <c r="LCW123" s="49"/>
      <c r="LCX123" s="49"/>
      <c r="LCY123" s="49"/>
      <c r="LCZ123" s="49"/>
      <c r="LDA123" s="49"/>
      <c r="LDB123" s="49"/>
      <c r="LDC123" s="49"/>
      <c r="LDD123" s="49"/>
      <c r="LDE123" s="49"/>
      <c r="LDF123" s="49"/>
      <c r="LDG123" s="49"/>
      <c r="LDH123" s="49"/>
      <c r="LDI123" s="49"/>
      <c r="LDJ123" s="49"/>
      <c r="LDK123" s="49"/>
      <c r="LDL123" s="49"/>
      <c r="LDM123" s="49"/>
      <c r="LDN123" s="49"/>
      <c r="LDO123" s="49"/>
      <c r="LDP123" s="49"/>
      <c r="LDQ123" s="49"/>
      <c r="LDR123" s="49"/>
      <c r="LDS123" s="49"/>
      <c r="LDT123" s="49"/>
      <c r="LDU123" s="49"/>
      <c r="LDV123" s="49"/>
      <c r="LDW123" s="49"/>
      <c r="LDX123" s="49"/>
      <c r="LDY123" s="49"/>
      <c r="LDZ123" s="49"/>
      <c r="LEA123" s="49"/>
      <c r="LEB123" s="49"/>
      <c r="LEC123" s="49"/>
      <c r="LED123" s="49"/>
      <c r="LEE123" s="49"/>
      <c r="LEF123" s="49"/>
      <c r="LEG123" s="49"/>
      <c r="LEH123" s="49"/>
      <c r="LEI123" s="49"/>
      <c r="LEJ123" s="49"/>
      <c r="LEK123" s="49"/>
      <c r="LEL123" s="49"/>
      <c r="LEM123" s="49"/>
      <c r="LEN123" s="49"/>
      <c r="LEO123" s="49"/>
      <c r="LEP123" s="49"/>
      <c r="LEQ123" s="49"/>
      <c r="LER123" s="49"/>
      <c r="LES123" s="49"/>
      <c r="LET123" s="49"/>
      <c r="LEU123" s="49"/>
      <c r="LEV123" s="49"/>
      <c r="LEW123" s="49"/>
      <c r="LEX123" s="49"/>
      <c r="LEY123" s="49"/>
      <c r="LEZ123" s="49"/>
      <c r="LFA123" s="49"/>
      <c r="LFB123" s="49"/>
      <c r="LFC123" s="49"/>
      <c r="LFD123" s="49"/>
      <c r="LFE123" s="49"/>
      <c r="LFF123" s="49"/>
      <c r="LFG123" s="49"/>
      <c r="LFH123" s="49"/>
      <c r="LFI123" s="49"/>
      <c r="LFJ123" s="49"/>
      <c r="LFK123" s="49"/>
      <c r="LFL123" s="49"/>
      <c r="LFM123" s="49"/>
      <c r="LFN123" s="49"/>
      <c r="LFO123" s="49"/>
      <c r="LFP123" s="49"/>
      <c r="LFQ123" s="49"/>
      <c r="LFR123" s="49"/>
      <c r="LFS123" s="49"/>
      <c r="LFT123" s="49"/>
      <c r="LFU123" s="49"/>
      <c r="LFV123" s="49"/>
      <c r="LFW123" s="49"/>
      <c r="LFX123" s="49"/>
      <c r="LFY123" s="49"/>
      <c r="LFZ123" s="49"/>
      <c r="LGA123" s="49"/>
      <c r="LGB123" s="49"/>
      <c r="LGC123" s="49"/>
      <c r="LGD123" s="49"/>
      <c r="LGE123" s="49"/>
      <c r="LGF123" s="49"/>
      <c r="LGG123" s="49"/>
      <c r="LGH123" s="49"/>
      <c r="LGI123" s="49"/>
      <c r="LGJ123" s="49"/>
      <c r="LGK123" s="49"/>
      <c r="LGL123" s="49"/>
      <c r="LGM123" s="49"/>
      <c r="LGN123" s="49"/>
      <c r="LGO123" s="49"/>
      <c r="LGP123" s="49"/>
      <c r="LGQ123" s="49"/>
      <c r="LGR123" s="49"/>
      <c r="LGS123" s="49"/>
      <c r="LGT123" s="49"/>
      <c r="LGU123" s="49"/>
      <c r="LGV123" s="49"/>
      <c r="LGW123" s="49"/>
      <c r="LGX123" s="49"/>
      <c r="LGY123" s="49"/>
      <c r="LGZ123" s="49"/>
      <c r="LHA123" s="49"/>
      <c r="LHB123" s="49"/>
      <c r="LHC123" s="49"/>
      <c r="LHD123" s="49"/>
      <c r="LHE123" s="49"/>
      <c r="LHF123" s="49"/>
      <c r="LHG123" s="49"/>
      <c r="LHH123" s="49"/>
      <c r="LHI123" s="49"/>
      <c r="LHJ123" s="49"/>
      <c r="LHK123" s="49"/>
      <c r="LHL123" s="49"/>
      <c r="LHM123" s="49"/>
      <c r="LHN123" s="49"/>
      <c r="LHO123" s="49"/>
      <c r="LHP123" s="49"/>
      <c r="LHQ123" s="49"/>
      <c r="LHR123" s="49"/>
      <c r="LHS123" s="49"/>
      <c r="LHT123" s="49"/>
      <c r="LHU123" s="49"/>
      <c r="LHV123" s="49"/>
      <c r="LHW123" s="49"/>
      <c r="LHX123" s="49"/>
      <c r="LHY123" s="49"/>
      <c r="LHZ123" s="49"/>
      <c r="LIA123" s="49"/>
      <c r="LIB123" s="49"/>
      <c r="LIC123" s="49"/>
      <c r="LID123" s="49"/>
      <c r="LIE123" s="49"/>
      <c r="LIF123" s="49"/>
      <c r="LIG123" s="49"/>
      <c r="LIH123" s="49"/>
      <c r="LII123" s="49"/>
      <c r="LIJ123" s="49"/>
      <c r="LIK123" s="49"/>
      <c r="LIL123" s="49"/>
      <c r="LIM123" s="49"/>
      <c r="LIN123" s="49"/>
      <c r="LIO123" s="49"/>
      <c r="LIP123" s="49"/>
      <c r="LIQ123" s="49"/>
      <c r="LIR123" s="49"/>
      <c r="LIS123" s="49"/>
      <c r="LIT123" s="49"/>
      <c r="LIU123" s="49"/>
      <c r="LIV123" s="49"/>
      <c r="LIW123" s="49"/>
      <c r="LIX123" s="49"/>
      <c r="LIY123" s="49"/>
      <c r="LIZ123" s="49"/>
      <c r="LJA123" s="49"/>
      <c r="LJB123" s="49"/>
      <c r="LJC123" s="49"/>
      <c r="LJD123" s="49"/>
      <c r="LJE123" s="49"/>
      <c r="LJF123" s="49"/>
      <c r="LJG123" s="49"/>
      <c r="LJH123" s="49"/>
      <c r="LJI123" s="49"/>
      <c r="LJJ123" s="49"/>
      <c r="LJK123" s="49"/>
      <c r="LJL123" s="49"/>
      <c r="LJM123" s="49"/>
      <c r="LJN123" s="49"/>
      <c r="LJO123" s="49"/>
      <c r="LJP123" s="49"/>
      <c r="LJQ123" s="49"/>
      <c r="LJR123" s="49"/>
      <c r="LJS123" s="49"/>
      <c r="LJT123" s="49"/>
      <c r="LJU123" s="49"/>
      <c r="LJV123" s="49"/>
      <c r="LJW123" s="49"/>
      <c r="LJX123" s="49"/>
      <c r="LJY123" s="49"/>
      <c r="LJZ123" s="49"/>
      <c r="LKA123" s="49"/>
      <c r="LKB123" s="49"/>
      <c r="LKC123" s="49"/>
      <c r="LKD123" s="49"/>
      <c r="LKE123" s="49"/>
      <c r="LKF123" s="49"/>
      <c r="LKG123" s="49"/>
      <c r="LKH123" s="49"/>
      <c r="LKI123" s="49"/>
      <c r="LKJ123" s="49"/>
      <c r="LKK123" s="49"/>
      <c r="LKL123" s="49"/>
      <c r="LKM123" s="49"/>
      <c r="LKN123" s="49"/>
      <c r="LKO123" s="49"/>
      <c r="LKP123" s="49"/>
      <c r="LKQ123" s="49"/>
      <c r="LKR123" s="49"/>
      <c r="LKS123" s="49"/>
      <c r="LKT123" s="49"/>
      <c r="LKU123" s="49"/>
      <c r="LKV123" s="49"/>
      <c r="LKW123" s="49"/>
      <c r="LKX123" s="49"/>
      <c r="LKY123" s="49"/>
      <c r="LKZ123" s="49"/>
      <c r="LLA123" s="49"/>
      <c r="LLB123" s="49"/>
      <c r="LLC123" s="49"/>
      <c r="LLD123" s="49"/>
      <c r="LLE123" s="49"/>
      <c r="LLF123" s="49"/>
      <c r="LLG123" s="49"/>
      <c r="LLH123" s="49"/>
      <c r="LLI123" s="49"/>
      <c r="LLJ123" s="49"/>
      <c r="LLK123" s="49"/>
      <c r="LLL123" s="49"/>
      <c r="LLM123" s="49"/>
      <c r="LLN123" s="49"/>
      <c r="LLO123" s="49"/>
      <c r="LLP123" s="49"/>
      <c r="LLQ123" s="49"/>
      <c r="LLR123" s="49"/>
      <c r="LLS123" s="49"/>
      <c r="LLT123" s="49"/>
      <c r="LLU123" s="49"/>
      <c r="LLV123" s="49"/>
      <c r="LLW123" s="49"/>
      <c r="LLX123" s="49"/>
      <c r="LLY123" s="49"/>
      <c r="LLZ123" s="49"/>
      <c r="LMA123" s="49"/>
      <c r="LMB123" s="49"/>
      <c r="LMC123" s="49"/>
      <c r="LMD123" s="49"/>
      <c r="LME123" s="49"/>
      <c r="LMF123" s="49"/>
      <c r="LMG123" s="49"/>
      <c r="LMH123" s="49"/>
      <c r="LMI123" s="49"/>
      <c r="LMJ123" s="49"/>
      <c r="LMK123" s="49"/>
      <c r="LML123" s="49"/>
      <c r="LMM123" s="49"/>
      <c r="LMN123" s="49"/>
      <c r="LMO123" s="49"/>
      <c r="LMP123" s="49"/>
      <c r="LMQ123" s="49"/>
      <c r="LMR123" s="49"/>
      <c r="LMS123" s="49"/>
      <c r="LMT123" s="49"/>
      <c r="LMU123" s="49"/>
      <c r="LMV123" s="49"/>
      <c r="LMW123" s="49"/>
      <c r="LMX123" s="49"/>
      <c r="LMY123" s="49"/>
      <c r="LMZ123" s="49"/>
      <c r="LNA123" s="49"/>
      <c r="LNB123" s="49"/>
      <c r="LNC123" s="49"/>
      <c r="LND123" s="49"/>
      <c r="LNE123" s="49"/>
      <c r="LNF123" s="49"/>
      <c r="LNG123" s="49"/>
      <c r="LNH123" s="49"/>
      <c r="LNI123" s="49"/>
      <c r="LNJ123" s="49"/>
      <c r="LNK123" s="49"/>
      <c r="LNL123" s="49"/>
      <c r="LNM123" s="49"/>
      <c r="LNN123" s="49"/>
      <c r="LNO123" s="49"/>
      <c r="LNP123" s="49"/>
      <c r="LNQ123" s="49"/>
      <c r="LNR123" s="49"/>
      <c r="LNS123" s="49"/>
      <c r="LNT123" s="49"/>
      <c r="LNU123" s="49"/>
      <c r="LNV123" s="49"/>
      <c r="LNW123" s="49"/>
      <c r="LNX123" s="49"/>
      <c r="LNY123" s="49"/>
      <c r="LNZ123" s="49"/>
      <c r="LOA123" s="49"/>
      <c r="LOB123" s="49"/>
      <c r="LOC123" s="49"/>
      <c r="LOD123" s="49"/>
      <c r="LOE123" s="49"/>
      <c r="LOF123" s="49"/>
      <c r="LOG123" s="49"/>
      <c r="LOH123" s="49"/>
      <c r="LOI123" s="49"/>
      <c r="LOJ123" s="49"/>
      <c r="LOK123" s="49"/>
      <c r="LOL123" s="49"/>
      <c r="LOM123" s="49"/>
      <c r="LON123" s="49"/>
      <c r="LOO123" s="49"/>
      <c r="LOP123" s="49"/>
      <c r="LOQ123" s="49"/>
      <c r="LOR123" s="49"/>
      <c r="LOS123" s="49"/>
      <c r="LOT123" s="49"/>
      <c r="LOU123" s="49"/>
      <c r="LOV123" s="49"/>
      <c r="LOW123" s="49"/>
      <c r="LOX123" s="49"/>
      <c r="LOY123" s="49"/>
      <c r="LOZ123" s="49"/>
      <c r="LPA123" s="49"/>
      <c r="LPB123" s="49"/>
      <c r="LPC123" s="49"/>
      <c r="LPD123" s="49"/>
      <c r="LPE123" s="49"/>
      <c r="LPF123" s="49"/>
      <c r="LPG123" s="49"/>
      <c r="LPH123" s="49"/>
      <c r="LPI123" s="49"/>
      <c r="LPJ123" s="49"/>
      <c r="LPK123" s="49"/>
      <c r="LPL123" s="49"/>
      <c r="LPM123" s="49"/>
      <c r="LPN123" s="49"/>
      <c r="LPO123" s="49"/>
      <c r="LPP123" s="49"/>
      <c r="LPQ123" s="49"/>
      <c r="LPR123" s="49"/>
      <c r="LPS123" s="49"/>
      <c r="LPT123" s="49"/>
      <c r="LPU123" s="49"/>
      <c r="LPV123" s="49"/>
      <c r="LPW123" s="49"/>
      <c r="LPX123" s="49"/>
      <c r="LPY123" s="49"/>
      <c r="LPZ123" s="49"/>
      <c r="LQA123" s="49"/>
      <c r="LQB123" s="49"/>
      <c r="LQC123" s="49"/>
      <c r="LQD123" s="49"/>
      <c r="LQE123" s="49"/>
      <c r="LQF123" s="49"/>
      <c r="LQG123" s="49"/>
      <c r="LQH123" s="49"/>
      <c r="LQI123" s="49"/>
      <c r="LQJ123" s="49"/>
      <c r="LQK123" s="49"/>
      <c r="LQL123" s="49"/>
      <c r="LQM123" s="49"/>
      <c r="LQN123" s="49"/>
      <c r="LQO123" s="49"/>
      <c r="LQP123" s="49"/>
      <c r="LQQ123" s="49"/>
      <c r="LQR123" s="49"/>
      <c r="LQS123" s="49"/>
      <c r="LQT123" s="49"/>
      <c r="LQU123" s="49"/>
      <c r="LQV123" s="49"/>
      <c r="LQW123" s="49"/>
      <c r="LQX123" s="49"/>
      <c r="LQY123" s="49"/>
      <c r="LQZ123" s="49"/>
      <c r="LRA123" s="49"/>
      <c r="LRB123" s="49"/>
      <c r="LRC123" s="49"/>
      <c r="LRD123" s="49"/>
      <c r="LRE123" s="49"/>
      <c r="LRF123" s="49"/>
      <c r="LRG123" s="49"/>
      <c r="LRH123" s="49"/>
      <c r="LRI123" s="49"/>
      <c r="LRJ123" s="49"/>
      <c r="LRK123" s="49"/>
      <c r="LRL123" s="49"/>
      <c r="LRM123" s="49"/>
      <c r="LRN123" s="49"/>
      <c r="LRO123" s="49"/>
      <c r="LRP123" s="49"/>
      <c r="LRQ123" s="49"/>
      <c r="LRR123" s="49"/>
      <c r="LRS123" s="49"/>
      <c r="LRT123" s="49"/>
      <c r="LRU123" s="49"/>
      <c r="LRV123" s="49"/>
      <c r="LRW123" s="49"/>
      <c r="LRX123" s="49"/>
      <c r="LRY123" s="49"/>
      <c r="LRZ123" s="49"/>
      <c r="LSA123" s="49"/>
      <c r="LSB123" s="49"/>
      <c r="LSC123" s="49"/>
      <c r="LSD123" s="49"/>
      <c r="LSE123" s="49"/>
      <c r="LSF123" s="49"/>
      <c r="LSG123" s="49"/>
      <c r="LSH123" s="49"/>
      <c r="LSI123" s="49"/>
      <c r="LSJ123" s="49"/>
      <c r="LSK123" s="49"/>
      <c r="LSL123" s="49"/>
      <c r="LSM123" s="49"/>
      <c r="LSN123" s="49"/>
      <c r="LSO123" s="49"/>
      <c r="LSP123" s="49"/>
      <c r="LSQ123" s="49"/>
      <c r="LSR123" s="49"/>
      <c r="LSS123" s="49"/>
      <c r="LST123" s="49"/>
      <c r="LSU123" s="49"/>
      <c r="LSV123" s="49"/>
      <c r="LSW123" s="49"/>
      <c r="LSX123" s="49"/>
      <c r="LSY123" s="49"/>
      <c r="LSZ123" s="49"/>
      <c r="LTA123" s="49"/>
      <c r="LTB123" s="49"/>
      <c r="LTC123" s="49"/>
      <c r="LTD123" s="49"/>
      <c r="LTE123" s="49"/>
      <c r="LTF123" s="49"/>
      <c r="LTG123" s="49"/>
      <c r="LTH123" s="49"/>
      <c r="LTI123" s="49"/>
      <c r="LTJ123" s="49"/>
      <c r="LTK123" s="49"/>
      <c r="LTL123" s="49"/>
      <c r="LTM123" s="49"/>
      <c r="LTN123" s="49"/>
      <c r="LTO123" s="49"/>
      <c r="LTP123" s="49"/>
      <c r="LTQ123" s="49"/>
      <c r="LTR123" s="49"/>
      <c r="LTS123" s="49"/>
      <c r="LTT123" s="49"/>
      <c r="LTU123" s="49"/>
      <c r="LTV123" s="49"/>
      <c r="LTW123" s="49"/>
      <c r="LTX123" s="49"/>
      <c r="LTY123" s="49"/>
      <c r="LTZ123" s="49"/>
      <c r="LUA123" s="49"/>
      <c r="LUB123" s="49"/>
      <c r="LUC123" s="49"/>
      <c r="LUD123" s="49"/>
      <c r="LUE123" s="49"/>
      <c r="LUF123" s="49"/>
      <c r="LUG123" s="49"/>
      <c r="LUH123" s="49"/>
      <c r="LUI123" s="49"/>
      <c r="LUJ123" s="49"/>
      <c r="LUK123" s="49"/>
      <c r="LUL123" s="49"/>
      <c r="LUM123" s="49"/>
      <c r="LUN123" s="49"/>
      <c r="LUO123" s="49"/>
      <c r="LUP123" s="49"/>
      <c r="LUQ123" s="49"/>
      <c r="LUR123" s="49"/>
      <c r="LUS123" s="49"/>
      <c r="LUT123" s="49"/>
      <c r="LUU123" s="49"/>
      <c r="LUV123" s="49"/>
      <c r="LUW123" s="49"/>
      <c r="LUX123" s="49"/>
      <c r="LUY123" s="49"/>
      <c r="LUZ123" s="49"/>
      <c r="LVA123" s="49"/>
      <c r="LVB123" s="49"/>
      <c r="LVC123" s="49"/>
      <c r="LVD123" s="49"/>
      <c r="LVE123" s="49"/>
      <c r="LVF123" s="49"/>
      <c r="LVG123" s="49"/>
      <c r="LVH123" s="49"/>
      <c r="LVI123" s="49"/>
      <c r="LVJ123" s="49"/>
      <c r="LVK123" s="49"/>
      <c r="LVL123" s="49"/>
      <c r="LVM123" s="49"/>
      <c r="LVN123" s="49"/>
      <c r="LVO123" s="49"/>
      <c r="LVP123" s="49"/>
      <c r="LVQ123" s="49"/>
      <c r="LVR123" s="49"/>
      <c r="LVS123" s="49"/>
      <c r="LVT123" s="49"/>
      <c r="LVU123" s="49"/>
      <c r="LVV123" s="49"/>
      <c r="LVW123" s="49"/>
      <c r="LVX123" s="49"/>
      <c r="LVY123" s="49"/>
      <c r="LVZ123" s="49"/>
      <c r="LWA123" s="49"/>
      <c r="LWB123" s="49"/>
      <c r="LWC123" s="49"/>
      <c r="LWD123" s="49"/>
      <c r="LWE123" s="49"/>
      <c r="LWF123" s="49"/>
      <c r="LWG123" s="49"/>
      <c r="LWH123" s="49"/>
      <c r="LWI123" s="49"/>
      <c r="LWJ123" s="49"/>
      <c r="LWK123" s="49"/>
      <c r="LWL123" s="49"/>
      <c r="LWM123" s="49"/>
      <c r="LWN123" s="49"/>
      <c r="LWO123" s="49"/>
      <c r="LWP123" s="49"/>
      <c r="LWQ123" s="49"/>
      <c r="LWR123" s="49"/>
      <c r="LWS123" s="49"/>
      <c r="LWT123" s="49"/>
      <c r="LWU123" s="49"/>
      <c r="LWV123" s="49"/>
      <c r="LWW123" s="49"/>
      <c r="LWX123" s="49"/>
      <c r="LWY123" s="49"/>
      <c r="LWZ123" s="49"/>
      <c r="LXA123" s="49"/>
      <c r="LXB123" s="49"/>
      <c r="LXC123" s="49"/>
      <c r="LXD123" s="49"/>
      <c r="LXE123" s="49"/>
      <c r="LXF123" s="49"/>
      <c r="LXG123" s="49"/>
      <c r="LXH123" s="49"/>
      <c r="LXI123" s="49"/>
      <c r="LXJ123" s="49"/>
      <c r="LXK123" s="49"/>
      <c r="LXL123" s="49"/>
      <c r="LXM123" s="49"/>
      <c r="LXN123" s="49"/>
      <c r="LXO123" s="49"/>
      <c r="LXP123" s="49"/>
      <c r="LXQ123" s="49"/>
      <c r="LXR123" s="49"/>
      <c r="LXS123" s="49"/>
      <c r="LXT123" s="49"/>
      <c r="LXU123" s="49"/>
      <c r="LXV123" s="49"/>
      <c r="LXW123" s="49"/>
      <c r="LXX123" s="49"/>
      <c r="LXY123" s="49"/>
      <c r="LXZ123" s="49"/>
      <c r="LYA123" s="49"/>
      <c r="LYB123" s="49"/>
      <c r="LYC123" s="49"/>
      <c r="LYD123" s="49"/>
      <c r="LYE123" s="49"/>
      <c r="LYF123" s="49"/>
      <c r="LYG123" s="49"/>
      <c r="LYH123" s="49"/>
      <c r="LYI123" s="49"/>
      <c r="LYJ123" s="49"/>
      <c r="LYK123" s="49"/>
      <c r="LYL123" s="49"/>
      <c r="LYM123" s="49"/>
      <c r="LYN123" s="49"/>
      <c r="LYO123" s="49"/>
      <c r="LYP123" s="49"/>
      <c r="LYQ123" s="49"/>
      <c r="LYR123" s="49"/>
      <c r="LYS123" s="49"/>
      <c r="LYT123" s="49"/>
      <c r="LYU123" s="49"/>
      <c r="LYV123" s="49"/>
      <c r="LYW123" s="49"/>
      <c r="LYX123" s="49"/>
      <c r="LYY123" s="49"/>
      <c r="LYZ123" s="49"/>
      <c r="LZA123" s="49"/>
      <c r="LZB123" s="49"/>
      <c r="LZC123" s="49"/>
      <c r="LZD123" s="49"/>
      <c r="LZE123" s="49"/>
      <c r="LZF123" s="49"/>
      <c r="LZG123" s="49"/>
      <c r="LZH123" s="49"/>
      <c r="LZI123" s="49"/>
      <c r="LZJ123" s="49"/>
      <c r="LZK123" s="49"/>
      <c r="LZL123" s="49"/>
      <c r="LZM123" s="49"/>
      <c r="LZN123" s="49"/>
      <c r="LZO123" s="49"/>
      <c r="LZP123" s="49"/>
      <c r="LZQ123" s="49"/>
      <c r="LZR123" s="49"/>
      <c r="LZS123" s="49"/>
      <c r="LZT123" s="49"/>
      <c r="LZU123" s="49"/>
      <c r="LZV123" s="49"/>
      <c r="LZW123" s="49"/>
      <c r="LZX123" s="49"/>
      <c r="LZY123" s="49"/>
      <c r="LZZ123" s="49"/>
      <c r="MAA123" s="49"/>
      <c r="MAB123" s="49"/>
      <c r="MAC123" s="49"/>
      <c r="MAD123" s="49"/>
      <c r="MAE123" s="49"/>
      <c r="MAF123" s="49"/>
      <c r="MAG123" s="49"/>
      <c r="MAH123" s="49"/>
      <c r="MAI123" s="49"/>
      <c r="MAJ123" s="49"/>
      <c r="MAK123" s="49"/>
      <c r="MAL123" s="49"/>
      <c r="MAM123" s="49"/>
      <c r="MAN123" s="49"/>
      <c r="MAO123" s="49"/>
      <c r="MAP123" s="49"/>
      <c r="MAQ123" s="49"/>
      <c r="MAR123" s="49"/>
      <c r="MAS123" s="49"/>
      <c r="MAT123" s="49"/>
      <c r="MAU123" s="49"/>
      <c r="MAV123" s="49"/>
      <c r="MAW123" s="49"/>
      <c r="MAX123" s="49"/>
      <c r="MAY123" s="49"/>
      <c r="MAZ123" s="49"/>
      <c r="MBA123" s="49"/>
      <c r="MBB123" s="49"/>
      <c r="MBC123" s="49"/>
      <c r="MBD123" s="49"/>
      <c r="MBE123" s="49"/>
      <c r="MBF123" s="49"/>
      <c r="MBG123" s="49"/>
      <c r="MBH123" s="49"/>
      <c r="MBI123" s="49"/>
      <c r="MBJ123" s="49"/>
      <c r="MBK123" s="49"/>
      <c r="MBL123" s="49"/>
      <c r="MBM123" s="49"/>
      <c r="MBN123" s="49"/>
      <c r="MBO123" s="49"/>
      <c r="MBP123" s="49"/>
      <c r="MBQ123" s="49"/>
      <c r="MBR123" s="49"/>
      <c r="MBS123" s="49"/>
      <c r="MBT123" s="49"/>
      <c r="MBU123" s="49"/>
      <c r="MBV123" s="49"/>
      <c r="MBW123" s="49"/>
      <c r="MBX123" s="49"/>
      <c r="MBY123" s="49"/>
      <c r="MBZ123" s="49"/>
      <c r="MCA123" s="49"/>
      <c r="MCB123" s="49"/>
      <c r="MCC123" s="49"/>
      <c r="MCD123" s="49"/>
      <c r="MCE123" s="49"/>
      <c r="MCF123" s="49"/>
      <c r="MCG123" s="49"/>
      <c r="MCH123" s="49"/>
      <c r="MCI123" s="49"/>
      <c r="MCJ123" s="49"/>
      <c r="MCK123" s="49"/>
      <c r="MCL123" s="49"/>
      <c r="MCM123" s="49"/>
      <c r="MCN123" s="49"/>
      <c r="MCO123" s="49"/>
      <c r="MCP123" s="49"/>
      <c r="MCQ123" s="49"/>
      <c r="MCR123" s="49"/>
      <c r="MCS123" s="49"/>
      <c r="MCT123" s="49"/>
      <c r="MCU123" s="49"/>
      <c r="MCV123" s="49"/>
      <c r="MCW123" s="49"/>
      <c r="MCX123" s="49"/>
      <c r="MCY123" s="49"/>
      <c r="MCZ123" s="49"/>
      <c r="MDA123" s="49"/>
      <c r="MDB123" s="49"/>
      <c r="MDC123" s="49"/>
      <c r="MDD123" s="49"/>
      <c r="MDE123" s="49"/>
      <c r="MDF123" s="49"/>
      <c r="MDG123" s="49"/>
      <c r="MDH123" s="49"/>
      <c r="MDI123" s="49"/>
      <c r="MDJ123" s="49"/>
      <c r="MDK123" s="49"/>
      <c r="MDL123" s="49"/>
      <c r="MDM123" s="49"/>
      <c r="MDN123" s="49"/>
      <c r="MDO123" s="49"/>
      <c r="MDP123" s="49"/>
      <c r="MDQ123" s="49"/>
      <c r="MDR123" s="49"/>
      <c r="MDS123" s="49"/>
      <c r="MDT123" s="49"/>
      <c r="MDU123" s="49"/>
      <c r="MDV123" s="49"/>
      <c r="MDW123" s="49"/>
      <c r="MDX123" s="49"/>
      <c r="MDY123" s="49"/>
      <c r="MDZ123" s="49"/>
      <c r="MEA123" s="49"/>
      <c r="MEB123" s="49"/>
      <c r="MEC123" s="49"/>
      <c r="MED123" s="49"/>
      <c r="MEE123" s="49"/>
      <c r="MEF123" s="49"/>
      <c r="MEG123" s="49"/>
      <c r="MEH123" s="49"/>
      <c r="MEI123" s="49"/>
      <c r="MEJ123" s="49"/>
      <c r="MEK123" s="49"/>
      <c r="MEL123" s="49"/>
      <c r="MEM123" s="49"/>
      <c r="MEN123" s="49"/>
      <c r="MEO123" s="49"/>
      <c r="MEP123" s="49"/>
      <c r="MEQ123" s="49"/>
      <c r="MER123" s="49"/>
      <c r="MES123" s="49"/>
      <c r="MET123" s="49"/>
      <c r="MEU123" s="49"/>
      <c r="MEV123" s="49"/>
      <c r="MEW123" s="49"/>
      <c r="MEX123" s="49"/>
      <c r="MEY123" s="49"/>
      <c r="MEZ123" s="49"/>
      <c r="MFA123" s="49"/>
      <c r="MFB123" s="49"/>
      <c r="MFC123" s="49"/>
      <c r="MFD123" s="49"/>
      <c r="MFE123" s="49"/>
      <c r="MFF123" s="49"/>
      <c r="MFG123" s="49"/>
      <c r="MFH123" s="49"/>
      <c r="MFI123" s="49"/>
      <c r="MFJ123" s="49"/>
      <c r="MFK123" s="49"/>
      <c r="MFL123" s="49"/>
      <c r="MFM123" s="49"/>
      <c r="MFN123" s="49"/>
      <c r="MFO123" s="49"/>
      <c r="MFP123" s="49"/>
      <c r="MFQ123" s="49"/>
      <c r="MFR123" s="49"/>
      <c r="MFS123" s="49"/>
      <c r="MFT123" s="49"/>
      <c r="MFU123" s="49"/>
      <c r="MFV123" s="49"/>
      <c r="MFW123" s="49"/>
      <c r="MFX123" s="49"/>
      <c r="MFY123" s="49"/>
      <c r="MFZ123" s="49"/>
      <c r="MGA123" s="49"/>
      <c r="MGB123" s="49"/>
      <c r="MGC123" s="49"/>
      <c r="MGD123" s="49"/>
      <c r="MGE123" s="49"/>
      <c r="MGF123" s="49"/>
      <c r="MGG123" s="49"/>
      <c r="MGH123" s="49"/>
      <c r="MGI123" s="49"/>
      <c r="MGJ123" s="49"/>
      <c r="MGK123" s="49"/>
      <c r="MGL123" s="49"/>
      <c r="MGM123" s="49"/>
      <c r="MGN123" s="49"/>
      <c r="MGO123" s="49"/>
      <c r="MGP123" s="49"/>
      <c r="MGQ123" s="49"/>
      <c r="MGR123" s="49"/>
      <c r="MGS123" s="49"/>
      <c r="MGT123" s="49"/>
      <c r="MGU123" s="49"/>
      <c r="MGV123" s="49"/>
      <c r="MGW123" s="49"/>
      <c r="MGX123" s="49"/>
      <c r="MGY123" s="49"/>
      <c r="MGZ123" s="49"/>
      <c r="MHA123" s="49"/>
      <c r="MHB123" s="49"/>
      <c r="MHC123" s="49"/>
      <c r="MHD123" s="49"/>
      <c r="MHE123" s="49"/>
      <c r="MHF123" s="49"/>
      <c r="MHG123" s="49"/>
      <c r="MHH123" s="49"/>
      <c r="MHI123" s="49"/>
      <c r="MHJ123" s="49"/>
      <c r="MHK123" s="49"/>
      <c r="MHL123" s="49"/>
      <c r="MHM123" s="49"/>
      <c r="MHN123" s="49"/>
      <c r="MHO123" s="49"/>
      <c r="MHP123" s="49"/>
      <c r="MHQ123" s="49"/>
      <c r="MHR123" s="49"/>
      <c r="MHS123" s="49"/>
      <c r="MHT123" s="49"/>
      <c r="MHU123" s="49"/>
      <c r="MHV123" s="49"/>
      <c r="MHW123" s="49"/>
      <c r="MHX123" s="49"/>
      <c r="MHY123" s="49"/>
      <c r="MHZ123" s="49"/>
      <c r="MIA123" s="49"/>
      <c r="MIB123" s="49"/>
      <c r="MIC123" s="49"/>
      <c r="MID123" s="49"/>
      <c r="MIE123" s="49"/>
      <c r="MIF123" s="49"/>
      <c r="MIG123" s="49"/>
      <c r="MIH123" s="49"/>
      <c r="MII123" s="49"/>
      <c r="MIJ123" s="49"/>
      <c r="MIK123" s="49"/>
      <c r="MIL123" s="49"/>
      <c r="MIM123" s="49"/>
      <c r="MIN123" s="49"/>
      <c r="MIO123" s="49"/>
      <c r="MIP123" s="49"/>
      <c r="MIQ123" s="49"/>
      <c r="MIR123" s="49"/>
      <c r="MIS123" s="49"/>
      <c r="MIT123" s="49"/>
      <c r="MIU123" s="49"/>
      <c r="MIV123" s="49"/>
      <c r="MIW123" s="49"/>
      <c r="MIX123" s="49"/>
      <c r="MIY123" s="49"/>
      <c r="MIZ123" s="49"/>
      <c r="MJA123" s="49"/>
      <c r="MJB123" s="49"/>
      <c r="MJC123" s="49"/>
      <c r="MJD123" s="49"/>
      <c r="MJE123" s="49"/>
      <c r="MJF123" s="49"/>
      <c r="MJG123" s="49"/>
      <c r="MJH123" s="49"/>
      <c r="MJI123" s="49"/>
      <c r="MJJ123" s="49"/>
      <c r="MJK123" s="49"/>
      <c r="MJL123" s="49"/>
      <c r="MJM123" s="49"/>
      <c r="MJN123" s="49"/>
      <c r="MJO123" s="49"/>
      <c r="MJP123" s="49"/>
      <c r="MJQ123" s="49"/>
      <c r="MJR123" s="49"/>
      <c r="MJS123" s="49"/>
      <c r="MJT123" s="49"/>
      <c r="MJU123" s="49"/>
      <c r="MJV123" s="49"/>
      <c r="MJW123" s="49"/>
      <c r="MJX123" s="49"/>
      <c r="MJY123" s="49"/>
      <c r="MJZ123" s="49"/>
      <c r="MKA123" s="49"/>
      <c r="MKB123" s="49"/>
      <c r="MKC123" s="49"/>
      <c r="MKD123" s="49"/>
      <c r="MKE123" s="49"/>
      <c r="MKF123" s="49"/>
      <c r="MKG123" s="49"/>
      <c r="MKH123" s="49"/>
      <c r="MKI123" s="49"/>
      <c r="MKJ123" s="49"/>
      <c r="MKK123" s="49"/>
      <c r="MKL123" s="49"/>
      <c r="MKM123" s="49"/>
      <c r="MKN123" s="49"/>
      <c r="MKO123" s="49"/>
      <c r="MKP123" s="49"/>
      <c r="MKQ123" s="49"/>
      <c r="MKR123" s="49"/>
      <c r="MKS123" s="49"/>
      <c r="MKT123" s="49"/>
      <c r="MKU123" s="49"/>
      <c r="MKV123" s="49"/>
      <c r="MKW123" s="49"/>
      <c r="MKX123" s="49"/>
      <c r="MKY123" s="49"/>
      <c r="MKZ123" s="49"/>
      <c r="MLA123" s="49"/>
      <c r="MLB123" s="49"/>
      <c r="MLC123" s="49"/>
      <c r="MLD123" s="49"/>
      <c r="MLE123" s="49"/>
      <c r="MLF123" s="49"/>
      <c r="MLG123" s="49"/>
      <c r="MLH123" s="49"/>
      <c r="MLI123" s="49"/>
      <c r="MLJ123" s="49"/>
      <c r="MLK123" s="49"/>
      <c r="MLL123" s="49"/>
      <c r="MLM123" s="49"/>
      <c r="MLN123" s="49"/>
      <c r="MLO123" s="49"/>
      <c r="MLP123" s="49"/>
      <c r="MLQ123" s="49"/>
      <c r="MLR123" s="49"/>
      <c r="MLS123" s="49"/>
      <c r="MLT123" s="49"/>
      <c r="MLU123" s="49"/>
      <c r="MLV123" s="49"/>
      <c r="MLW123" s="49"/>
      <c r="MLX123" s="49"/>
      <c r="MLY123" s="49"/>
      <c r="MLZ123" s="49"/>
      <c r="MMA123" s="49"/>
      <c r="MMB123" s="49"/>
      <c r="MMC123" s="49"/>
      <c r="MMD123" s="49"/>
      <c r="MME123" s="49"/>
      <c r="MMF123" s="49"/>
      <c r="MMG123" s="49"/>
      <c r="MMH123" s="49"/>
      <c r="MMI123" s="49"/>
      <c r="MMJ123" s="49"/>
      <c r="MMK123" s="49"/>
      <c r="MML123" s="49"/>
      <c r="MMM123" s="49"/>
      <c r="MMN123" s="49"/>
      <c r="MMO123" s="49"/>
      <c r="MMP123" s="49"/>
      <c r="MMQ123" s="49"/>
      <c r="MMR123" s="49"/>
      <c r="MMS123" s="49"/>
      <c r="MMT123" s="49"/>
      <c r="MMU123" s="49"/>
      <c r="MMV123" s="49"/>
      <c r="MMW123" s="49"/>
      <c r="MMX123" s="49"/>
      <c r="MMY123" s="49"/>
      <c r="MMZ123" s="49"/>
      <c r="MNA123" s="49"/>
      <c r="MNB123" s="49"/>
      <c r="MNC123" s="49"/>
      <c r="MND123" s="49"/>
      <c r="MNE123" s="49"/>
      <c r="MNF123" s="49"/>
      <c r="MNG123" s="49"/>
      <c r="MNH123" s="49"/>
      <c r="MNI123" s="49"/>
      <c r="MNJ123" s="49"/>
      <c r="MNK123" s="49"/>
      <c r="MNL123" s="49"/>
      <c r="MNM123" s="49"/>
      <c r="MNN123" s="49"/>
      <c r="MNO123" s="49"/>
      <c r="MNP123" s="49"/>
      <c r="MNQ123" s="49"/>
      <c r="MNR123" s="49"/>
      <c r="MNS123" s="49"/>
      <c r="MNT123" s="49"/>
      <c r="MNU123" s="49"/>
      <c r="MNV123" s="49"/>
      <c r="MNW123" s="49"/>
      <c r="MNX123" s="49"/>
      <c r="MNY123" s="49"/>
      <c r="MNZ123" s="49"/>
      <c r="MOA123" s="49"/>
      <c r="MOB123" s="49"/>
      <c r="MOC123" s="49"/>
      <c r="MOD123" s="49"/>
      <c r="MOE123" s="49"/>
      <c r="MOF123" s="49"/>
      <c r="MOG123" s="49"/>
      <c r="MOH123" s="49"/>
      <c r="MOI123" s="49"/>
      <c r="MOJ123" s="49"/>
      <c r="MOK123" s="49"/>
      <c r="MOL123" s="49"/>
      <c r="MOM123" s="49"/>
      <c r="MON123" s="49"/>
      <c r="MOO123" s="49"/>
      <c r="MOP123" s="49"/>
      <c r="MOQ123" s="49"/>
      <c r="MOR123" s="49"/>
      <c r="MOS123" s="49"/>
      <c r="MOT123" s="49"/>
      <c r="MOU123" s="49"/>
      <c r="MOV123" s="49"/>
      <c r="MOW123" s="49"/>
      <c r="MOX123" s="49"/>
      <c r="MOY123" s="49"/>
      <c r="MOZ123" s="49"/>
      <c r="MPA123" s="49"/>
      <c r="MPB123" s="49"/>
      <c r="MPC123" s="49"/>
      <c r="MPD123" s="49"/>
      <c r="MPE123" s="49"/>
      <c r="MPF123" s="49"/>
      <c r="MPG123" s="49"/>
      <c r="MPH123" s="49"/>
      <c r="MPI123" s="49"/>
      <c r="MPJ123" s="49"/>
      <c r="MPK123" s="49"/>
      <c r="MPL123" s="49"/>
      <c r="MPM123" s="49"/>
      <c r="MPN123" s="49"/>
      <c r="MPO123" s="49"/>
      <c r="MPP123" s="49"/>
      <c r="MPQ123" s="49"/>
      <c r="MPR123" s="49"/>
      <c r="MPS123" s="49"/>
      <c r="MPT123" s="49"/>
      <c r="MPU123" s="49"/>
      <c r="MPV123" s="49"/>
      <c r="MPW123" s="49"/>
      <c r="MPX123" s="49"/>
      <c r="MPY123" s="49"/>
      <c r="MPZ123" s="49"/>
      <c r="MQA123" s="49"/>
      <c r="MQB123" s="49"/>
      <c r="MQC123" s="49"/>
      <c r="MQD123" s="49"/>
      <c r="MQE123" s="49"/>
      <c r="MQF123" s="49"/>
      <c r="MQG123" s="49"/>
      <c r="MQH123" s="49"/>
      <c r="MQI123" s="49"/>
      <c r="MQJ123" s="49"/>
      <c r="MQK123" s="49"/>
      <c r="MQL123" s="49"/>
      <c r="MQM123" s="49"/>
      <c r="MQN123" s="49"/>
      <c r="MQO123" s="49"/>
      <c r="MQP123" s="49"/>
      <c r="MQQ123" s="49"/>
      <c r="MQR123" s="49"/>
      <c r="MQS123" s="49"/>
      <c r="MQT123" s="49"/>
      <c r="MQU123" s="49"/>
      <c r="MQV123" s="49"/>
      <c r="MQW123" s="49"/>
      <c r="MQX123" s="49"/>
      <c r="MQY123" s="49"/>
      <c r="MQZ123" s="49"/>
      <c r="MRA123" s="49"/>
      <c r="MRB123" s="49"/>
      <c r="MRC123" s="49"/>
      <c r="MRD123" s="49"/>
      <c r="MRE123" s="49"/>
      <c r="MRF123" s="49"/>
      <c r="MRG123" s="49"/>
      <c r="MRH123" s="49"/>
      <c r="MRI123" s="49"/>
      <c r="MRJ123" s="49"/>
      <c r="MRK123" s="49"/>
      <c r="MRL123" s="49"/>
      <c r="MRM123" s="49"/>
      <c r="MRN123" s="49"/>
      <c r="MRO123" s="49"/>
      <c r="MRP123" s="49"/>
      <c r="MRQ123" s="49"/>
      <c r="MRR123" s="49"/>
      <c r="MRS123" s="49"/>
      <c r="MRT123" s="49"/>
      <c r="MRU123" s="49"/>
      <c r="MRV123" s="49"/>
      <c r="MRW123" s="49"/>
      <c r="MRX123" s="49"/>
      <c r="MRY123" s="49"/>
      <c r="MRZ123" s="49"/>
      <c r="MSA123" s="49"/>
      <c r="MSB123" s="49"/>
      <c r="MSC123" s="49"/>
      <c r="MSD123" s="49"/>
      <c r="MSE123" s="49"/>
      <c r="MSF123" s="49"/>
      <c r="MSG123" s="49"/>
      <c r="MSH123" s="49"/>
      <c r="MSI123" s="49"/>
      <c r="MSJ123" s="49"/>
      <c r="MSK123" s="49"/>
      <c r="MSL123" s="49"/>
      <c r="MSM123" s="49"/>
      <c r="MSN123" s="49"/>
      <c r="MSO123" s="49"/>
      <c r="MSP123" s="49"/>
      <c r="MSQ123" s="49"/>
      <c r="MSR123" s="49"/>
      <c r="MSS123" s="49"/>
      <c r="MST123" s="49"/>
      <c r="MSU123" s="49"/>
      <c r="MSV123" s="49"/>
      <c r="MSW123" s="49"/>
      <c r="MSX123" s="49"/>
      <c r="MSY123" s="49"/>
      <c r="MSZ123" s="49"/>
      <c r="MTA123" s="49"/>
      <c r="MTB123" s="49"/>
      <c r="MTC123" s="49"/>
      <c r="MTD123" s="49"/>
      <c r="MTE123" s="49"/>
      <c r="MTF123" s="49"/>
      <c r="MTG123" s="49"/>
      <c r="MTH123" s="49"/>
      <c r="MTI123" s="49"/>
      <c r="MTJ123" s="49"/>
      <c r="MTK123" s="49"/>
      <c r="MTL123" s="49"/>
      <c r="MTM123" s="49"/>
      <c r="MTN123" s="49"/>
      <c r="MTO123" s="49"/>
      <c r="MTP123" s="49"/>
      <c r="MTQ123" s="49"/>
      <c r="MTR123" s="49"/>
      <c r="MTS123" s="49"/>
      <c r="MTT123" s="49"/>
      <c r="MTU123" s="49"/>
      <c r="MTV123" s="49"/>
      <c r="MTW123" s="49"/>
      <c r="MTX123" s="49"/>
      <c r="MTY123" s="49"/>
      <c r="MTZ123" s="49"/>
      <c r="MUA123" s="49"/>
      <c r="MUB123" s="49"/>
      <c r="MUC123" s="49"/>
      <c r="MUD123" s="49"/>
      <c r="MUE123" s="49"/>
      <c r="MUF123" s="49"/>
      <c r="MUG123" s="49"/>
      <c r="MUH123" s="49"/>
      <c r="MUI123" s="49"/>
      <c r="MUJ123" s="49"/>
      <c r="MUK123" s="49"/>
      <c r="MUL123" s="49"/>
      <c r="MUM123" s="49"/>
      <c r="MUN123" s="49"/>
      <c r="MUO123" s="49"/>
      <c r="MUP123" s="49"/>
      <c r="MUQ123" s="49"/>
      <c r="MUR123" s="49"/>
      <c r="MUS123" s="49"/>
      <c r="MUT123" s="49"/>
      <c r="MUU123" s="49"/>
      <c r="MUV123" s="49"/>
      <c r="MUW123" s="49"/>
      <c r="MUX123" s="49"/>
      <c r="MUY123" s="49"/>
      <c r="MUZ123" s="49"/>
      <c r="MVA123" s="49"/>
      <c r="MVB123" s="49"/>
      <c r="MVC123" s="49"/>
      <c r="MVD123" s="49"/>
      <c r="MVE123" s="49"/>
      <c r="MVF123" s="49"/>
      <c r="MVG123" s="49"/>
      <c r="MVH123" s="49"/>
      <c r="MVI123" s="49"/>
      <c r="MVJ123" s="49"/>
      <c r="MVK123" s="49"/>
      <c r="MVL123" s="49"/>
      <c r="MVM123" s="49"/>
      <c r="MVN123" s="49"/>
      <c r="MVO123" s="49"/>
      <c r="MVP123" s="49"/>
      <c r="MVQ123" s="49"/>
      <c r="MVR123" s="49"/>
      <c r="MVS123" s="49"/>
      <c r="MVT123" s="49"/>
      <c r="MVU123" s="49"/>
      <c r="MVV123" s="49"/>
      <c r="MVW123" s="49"/>
      <c r="MVX123" s="49"/>
      <c r="MVY123" s="49"/>
      <c r="MVZ123" s="49"/>
      <c r="MWA123" s="49"/>
      <c r="MWB123" s="49"/>
      <c r="MWC123" s="49"/>
      <c r="MWD123" s="49"/>
      <c r="MWE123" s="49"/>
      <c r="MWF123" s="49"/>
      <c r="MWG123" s="49"/>
      <c r="MWH123" s="49"/>
      <c r="MWI123" s="49"/>
      <c r="MWJ123" s="49"/>
      <c r="MWK123" s="49"/>
      <c r="MWL123" s="49"/>
      <c r="MWM123" s="49"/>
      <c r="MWN123" s="49"/>
      <c r="MWO123" s="49"/>
      <c r="MWP123" s="49"/>
      <c r="MWQ123" s="49"/>
      <c r="MWR123" s="49"/>
      <c r="MWS123" s="49"/>
      <c r="MWT123" s="49"/>
      <c r="MWU123" s="49"/>
      <c r="MWV123" s="49"/>
      <c r="MWW123" s="49"/>
      <c r="MWX123" s="49"/>
      <c r="MWY123" s="49"/>
      <c r="MWZ123" s="49"/>
      <c r="MXA123" s="49"/>
      <c r="MXB123" s="49"/>
      <c r="MXC123" s="49"/>
      <c r="MXD123" s="49"/>
      <c r="MXE123" s="49"/>
      <c r="MXF123" s="49"/>
      <c r="MXG123" s="49"/>
      <c r="MXH123" s="49"/>
      <c r="MXI123" s="49"/>
      <c r="MXJ123" s="49"/>
      <c r="MXK123" s="49"/>
      <c r="MXL123" s="49"/>
      <c r="MXM123" s="49"/>
      <c r="MXN123" s="49"/>
      <c r="MXO123" s="49"/>
      <c r="MXP123" s="49"/>
      <c r="MXQ123" s="49"/>
      <c r="MXR123" s="49"/>
      <c r="MXS123" s="49"/>
      <c r="MXT123" s="49"/>
      <c r="MXU123" s="49"/>
      <c r="MXV123" s="49"/>
      <c r="MXW123" s="49"/>
      <c r="MXX123" s="49"/>
      <c r="MXY123" s="49"/>
      <c r="MXZ123" s="49"/>
      <c r="MYA123" s="49"/>
      <c r="MYB123" s="49"/>
      <c r="MYC123" s="49"/>
      <c r="MYD123" s="49"/>
      <c r="MYE123" s="49"/>
      <c r="MYF123" s="49"/>
      <c r="MYG123" s="49"/>
      <c r="MYH123" s="49"/>
      <c r="MYI123" s="49"/>
      <c r="MYJ123" s="49"/>
      <c r="MYK123" s="49"/>
      <c r="MYL123" s="49"/>
      <c r="MYM123" s="49"/>
      <c r="MYN123" s="49"/>
      <c r="MYO123" s="49"/>
      <c r="MYP123" s="49"/>
      <c r="MYQ123" s="49"/>
      <c r="MYR123" s="49"/>
      <c r="MYS123" s="49"/>
      <c r="MYT123" s="49"/>
      <c r="MYU123" s="49"/>
      <c r="MYV123" s="49"/>
      <c r="MYW123" s="49"/>
      <c r="MYX123" s="49"/>
      <c r="MYY123" s="49"/>
      <c r="MYZ123" s="49"/>
      <c r="MZA123" s="49"/>
      <c r="MZB123" s="49"/>
      <c r="MZC123" s="49"/>
      <c r="MZD123" s="49"/>
      <c r="MZE123" s="49"/>
      <c r="MZF123" s="49"/>
      <c r="MZG123" s="49"/>
      <c r="MZH123" s="49"/>
      <c r="MZI123" s="49"/>
      <c r="MZJ123" s="49"/>
      <c r="MZK123" s="49"/>
      <c r="MZL123" s="49"/>
      <c r="MZM123" s="49"/>
      <c r="MZN123" s="49"/>
      <c r="MZO123" s="49"/>
      <c r="MZP123" s="49"/>
      <c r="MZQ123" s="49"/>
      <c r="MZR123" s="49"/>
      <c r="MZS123" s="49"/>
      <c r="MZT123" s="49"/>
      <c r="MZU123" s="49"/>
      <c r="MZV123" s="49"/>
      <c r="MZW123" s="49"/>
      <c r="MZX123" s="49"/>
      <c r="MZY123" s="49"/>
      <c r="MZZ123" s="49"/>
      <c r="NAA123" s="49"/>
      <c r="NAB123" s="49"/>
      <c r="NAC123" s="49"/>
      <c r="NAD123" s="49"/>
      <c r="NAE123" s="49"/>
      <c r="NAF123" s="49"/>
      <c r="NAG123" s="49"/>
      <c r="NAH123" s="49"/>
      <c r="NAI123" s="49"/>
      <c r="NAJ123" s="49"/>
      <c r="NAK123" s="49"/>
      <c r="NAL123" s="49"/>
      <c r="NAM123" s="49"/>
      <c r="NAN123" s="49"/>
      <c r="NAO123" s="49"/>
      <c r="NAP123" s="49"/>
      <c r="NAQ123" s="49"/>
      <c r="NAR123" s="49"/>
      <c r="NAS123" s="49"/>
      <c r="NAT123" s="49"/>
      <c r="NAU123" s="49"/>
      <c r="NAV123" s="49"/>
      <c r="NAW123" s="49"/>
      <c r="NAX123" s="49"/>
      <c r="NAY123" s="49"/>
      <c r="NAZ123" s="49"/>
      <c r="NBA123" s="49"/>
      <c r="NBB123" s="49"/>
      <c r="NBC123" s="49"/>
      <c r="NBD123" s="49"/>
      <c r="NBE123" s="49"/>
      <c r="NBF123" s="49"/>
      <c r="NBG123" s="49"/>
      <c r="NBH123" s="49"/>
      <c r="NBI123" s="49"/>
      <c r="NBJ123" s="49"/>
      <c r="NBK123" s="49"/>
      <c r="NBL123" s="49"/>
      <c r="NBM123" s="49"/>
      <c r="NBN123" s="49"/>
      <c r="NBO123" s="49"/>
      <c r="NBP123" s="49"/>
      <c r="NBQ123" s="49"/>
      <c r="NBR123" s="49"/>
      <c r="NBS123" s="49"/>
      <c r="NBT123" s="49"/>
      <c r="NBU123" s="49"/>
      <c r="NBV123" s="49"/>
      <c r="NBW123" s="49"/>
      <c r="NBX123" s="49"/>
      <c r="NBY123" s="49"/>
      <c r="NBZ123" s="49"/>
      <c r="NCA123" s="49"/>
      <c r="NCB123" s="49"/>
      <c r="NCC123" s="49"/>
      <c r="NCD123" s="49"/>
      <c r="NCE123" s="49"/>
      <c r="NCF123" s="49"/>
      <c r="NCG123" s="49"/>
      <c r="NCH123" s="49"/>
      <c r="NCI123" s="49"/>
      <c r="NCJ123" s="49"/>
      <c r="NCK123" s="49"/>
      <c r="NCL123" s="49"/>
      <c r="NCM123" s="49"/>
      <c r="NCN123" s="49"/>
      <c r="NCO123" s="49"/>
      <c r="NCP123" s="49"/>
      <c r="NCQ123" s="49"/>
      <c r="NCR123" s="49"/>
      <c r="NCS123" s="49"/>
      <c r="NCT123" s="49"/>
      <c r="NCU123" s="49"/>
      <c r="NCV123" s="49"/>
      <c r="NCW123" s="49"/>
      <c r="NCX123" s="49"/>
      <c r="NCY123" s="49"/>
      <c r="NCZ123" s="49"/>
      <c r="NDA123" s="49"/>
      <c r="NDB123" s="49"/>
      <c r="NDC123" s="49"/>
      <c r="NDD123" s="49"/>
      <c r="NDE123" s="49"/>
      <c r="NDF123" s="49"/>
      <c r="NDG123" s="49"/>
      <c r="NDH123" s="49"/>
      <c r="NDI123" s="49"/>
      <c r="NDJ123" s="49"/>
      <c r="NDK123" s="49"/>
      <c r="NDL123" s="49"/>
      <c r="NDM123" s="49"/>
      <c r="NDN123" s="49"/>
      <c r="NDO123" s="49"/>
      <c r="NDP123" s="49"/>
      <c r="NDQ123" s="49"/>
      <c r="NDR123" s="49"/>
      <c r="NDS123" s="49"/>
      <c r="NDT123" s="49"/>
      <c r="NDU123" s="49"/>
      <c r="NDV123" s="49"/>
      <c r="NDW123" s="49"/>
      <c r="NDX123" s="49"/>
      <c r="NDY123" s="49"/>
      <c r="NDZ123" s="49"/>
      <c r="NEA123" s="49"/>
      <c r="NEB123" s="49"/>
      <c r="NEC123" s="49"/>
      <c r="NED123" s="49"/>
      <c r="NEE123" s="49"/>
      <c r="NEF123" s="49"/>
      <c r="NEG123" s="49"/>
      <c r="NEH123" s="49"/>
      <c r="NEI123" s="49"/>
      <c r="NEJ123" s="49"/>
      <c r="NEK123" s="49"/>
      <c r="NEL123" s="49"/>
      <c r="NEM123" s="49"/>
      <c r="NEN123" s="49"/>
      <c r="NEO123" s="49"/>
      <c r="NEP123" s="49"/>
      <c r="NEQ123" s="49"/>
      <c r="NER123" s="49"/>
      <c r="NES123" s="49"/>
      <c r="NET123" s="49"/>
      <c r="NEU123" s="49"/>
      <c r="NEV123" s="49"/>
      <c r="NEW123" s="49"/>
      <c r="NEX123" s="49"/>
      <c r="NEY123" s="49"/>
      <c r="NEZ123" s="49"/>
      <c r="NFA123" s="49"/>
      <c r="NFB123" s="49"/>
      <c r="NFC123" s="49"/>
      <c r="NFD123" s="49"/>
      <c r="NFE123" s="49"/>
      <c r="NFF123" s="49"/>
      <c r="NFG123" s="49"/>
      <c r="NFH123" s="49"/>
      <c r="NFI123" s="49"/>
      <c r="NFJ123" s="49"/>
      <c r="NFK123" s="49"/>
      <c r="NFL123" s="49"/>
      <c r="NFM123" s="49"/>
      <c r="NFN123" s="49"/>
      <c r="NFO123" s="49"/>
      <c r="NFP123" s="49"/>
      <c r="NFQ123" s="49"/>
      <c r="NFR123" s="49"/>
      <c r="NFS123" s="49"/>
      <c r="NFT123" s="49"/>
      <c r="NFU123" s="49"/>
      <c r="NFV123" s="49"/>
      <c r="NFW123" s="49"/>
      <c r="NFX123" s="49"/>
      <c r="NFY123" s="49"/>
      <c r="NFZ123" s="49"/>
      <c r="NGA123" s="49"/>
      <c r="NGB123" s="49"/>
      <c r="NGC123" s="49"/>
      <c r="NGD123" s="49"/>
      <c r="NGE123" s="49"/>
      <c r="NGF123" s="49"/>
      <c r="NGG123" s="49"/>
      <c r="NGH123" s="49"/>
      <c r="NGI123" s="49"/>
      <c r="NGJ123" s="49"/>
      <c r="NGK123" s="49"/>
      <c r="NGL123" s="49"/>
      <c r="NGM123" s="49"/>
      <c r="NGN123" s="49"/>
      <c r="NGO123" s="49"/>
      <c r="NGP123" s="49"/>
      <c r="NGQ123" s="49"/>
      <c r="NGR123" s="49"/>
      <c r="NGS123" s="49"/>
      <c r="NGT123" s="49"/>
      <c r="NGU123" s="49"/>
      <c r="NGV123" s="49"/>
      <c r="NGW123" s="49"/>
      <c r="NGX123" s="49"/>
      <c r="NGY123" s="49"/>
      <c r="NGZ123" s="49"/>
      <c r="NHA123" s="49"/>
      <c r="NHB123" s="49"/>
      <c r="NHC123" s="49"/>
      <c r="NHD123" s="49"/>
      <c r="NHE123" s="49"/>
      <c r="NHF123" s="49"/>
      <c r="NHG123" s="49"/>
      <c r="NHH123" s="49"/>
      <c r="NHI123" s="49"/>
      <c r="NHJ123" s="49"/>
      <c r="NHK123" s="49"/>
      <c r="NHL123" s="49"/>
      <c r="NHM123" s="49"/>
      <c r="NHN123" s="49"/>
      <c r="NHO123" s="49"/>
      <c r="NHP123" s="49"/>
      <c r="NHQ123" s="49"/>
      <c r="NHR123" s="49"/>
      <c r="NHS123" s="49"/>
      <c r="NHT123" s="49"/>
      <c r="NHU123" s="49"/>
      <c r="NHV123" s="49"/>
      <c r="NHW123" s="49"/>
      <c r="NHX123" s="49"/>
      <c r="NHY123" s="49"/>
      <c r="NHZ123" s="49"/>
      <c r="NIA123" s="49"/>
      <c r="NIB123" s="49"/>
      <c r="NIC123" s="49"/>
      <c r="NID123" s="49"/>
      <c r="NIE123" s="49"/>
      <c r="NIF123" s="49"/>
      <c r="NIG123" s="49"/>
      <c r="NIH123" s="49"/>
      <c r="NII123" s="49"/>
      <c r="NIJ123" s="49"/>
      <c r="NIK123" s="49"/>
      <c r="NIL123" s="49"/>
      <c r="NIM123" s="49"/>
      <c r="NIN123" s="49"/>
      <c r="NIO123" s="49"/>
      <c r="NIP123" s="49"/>
      <c r="NIQ123" s="49"/>
      <c r="NIR123" s="49"/>
      <c r="NIS123" s="49"/>
      <c r="NIT123" s="49"/>
      <c r="NIU123" s="49"/>
      <c r="NIV123" s="49"/>
      <c r="NIW123" s="49"/>
      <c r="NIX123" s="49"/>
      <c r="NIY123" s="49"/>
      <c r="NIZ123" s="49"/>
      <c r="NJA123" s="49"/>
      <c r="NJB123" s="49"/>
      <c r="NJC123" s="49"/>
      <c r="NJD123" s="49"/>
      <c r="NJE123" s="49"/>
      <c r="NJF123" s="49"/>
      <c r="NJG123" s="49"/>
      <c r="NJH123" s="49"/>
      <c r="NJI123" s="49"/>
      <c r="NJJ123" s="49"/>
      <c r="NJK123" s="49"/>
      <c r="NJL123" s="49"/>
      <c r="NJM123" s="49"/>
      <c r="NJN123" s="49"/>
      <c r="NJO123" s="49"/>
      <c r="NJP123" s="49"/>
      <c r="NJQ123" s="49"/>
      <c r="NJR123" s="49"/>
      <c r="NJS123" s="49"/>
      <c r="NJT123" s="49"/>
      <c r="NJU123" s="49"/>
      <c r="NJV123" s="49"/>
      <c r="NJW123" s="49"/>
      <c r="NJX123" s="49"/>
      <c r="NJY123" s="49"/>
      <c r="NJZ123" s="49"/>
      <c r="NKA123" s="49"/>
      <c r="NKB123" s="49"/>
      <c r="NKC123" s="49"/>
      <c r="NKD123" s="49"/>
      <c r="NKE123" s="49"/>
      <c r="NKF123" s="49"/>
      <c r="NKG123" s="49"/>
      <c r="NKH123" s="49"/>
      <c r="NKI123" s="49"/>
      <c r="NKJ123" s="49"/>
      <c r="NKK123" s="49"/>
      <c r="NKL123" s="49"/>
      <c r="NKM123" s="49"/>
      <c r="NKN123" s="49"/>
      <c r="NKO123" s="49"/>
      <c r="NKP123" s="49"/>
      <c r="NKQ123" s="49"/>
      <c r="NKR123" s="49"/>
      <c r="NKS123" s="49"/>
      <c r="NKT123" s="49"/>
      <c r="NKU123" s="49"/>
      <c r="NKV123" s="49"/>
      <c r="NKW123" s="49"/>
      <c r="NKX123" s="49"/>
      <c r="NKY123" s="49"/>
      <c r="NKZ123" s="49"/>
      <c r="NLA123" s="49"/>
      <c r="NLB123" s="49"/>
      <c r="NLC123" s="49"/>
      <c r="NLD123" s="49"/>
      <c r="NLE123" s="49"/>
      <c r="NLF123" s="49"/>
      <c r="NLG123" s="49"/>
      <c r="NLH123" s="49"/>
      <c r="NLI123" s="49"/>
      <c r="NLJ123" s="49"/>
      <c r="NLK123" s="49"/>
      <c r="NLL123" s="49"/>
      <c r="NLM123" s="49"/>
      <c r="NLN123" s="49"/>
      <c r="NLO123" s="49"/>
      <c r="NLP123" s="49"/>
      <c r="NLQ123" s="49"/>
      <c r="NLR123" s="49"/>
      <c r="NLS123" s="49"/>
      <c r="NLT123" s="49"/>
      <c r="NLU123" s="49"/>
      <c r="NLV123" s="49"/>
      <c r="NLW123" s="49"/>
      <c r="NLX123" s="49"/>
      <c r="NLY123" s="49"/>
      <c r="NLZ123" s="49"/>
      <c r="NMA123" s="49"/>
      <c r="NMB123" s="49"/>
      <c r="NMC123" s="49"/>
      <c r="NMD123" s="49"/>
      <c r="NME123" s="49"/>
      <c r="NMF123" s="49"/>
      <c r="NMG123" s="49"/>
      <c r="NMH123" s="49"/>
      <c r="NMI123" s="49"/>
      <c r="NMJ123" s="49"/>
      <c r="NMK123" s="49"/>
      <c r="NML123" s="49"/>
      <c r="NMM123" s="49"/>
      <c r="NMN123" s="49"/>
      <c r="NMO123" s="49"/>
      <c r="NMP123" s="49"/>
      <c r="NMQ123" s="49"/>
      <c r="NMR123" s="49"/>
      <c r="NMS123" s="49"/>
      <c r="NMT123" s="49"/>
      <c r="NMU123" s="49"/>
      <c r="NMV123" s="49"/>
      <c r="NMW123" s="49"/>
      <c r="NMX123" s="49"/>
      <c r="NMY123" s="49"/>
      <c r="NMZ123" s="49"/>
      <c r="NNA123" s="49"/>
      <c r="NNB123" s="49"/>
      <c r="NNC123" s="49"/>
      <c r="NND123" s="49"/>
      <c r="NNE123" s="49"/>
      <c r="NNF123" s="49"/>
      <c r="NNG123" s="49"/>
      <c r="NNH123" s="49"/>
      <c r="NNI123" s="49"/>
      <c r="NNJ123" s="49"/>
      <c r="NNK123" s="49"/>
      <c r="NNL123" s="49"/>
      <c r="NNM123" s="49"/>
      <c r="NNN123" s="49"/>
      <c r="NNO123" s="49"/>
      <c r="NNP123" s="49"/>
      <c r="NNQ123" s="49"/>
      <c r="NNR123" s="49"/>
      <c r="NNS123" s="49"/>
      <c r="NNT123" s="49"/>
      <c r="NNU123" s="49"/>
      <c r="NNV123" s="49"/>
      <c r="NNW123" s="49"/>
      <c r="NNX123" s="49"/>
      <c r="NNY123" s="49"/>
      <c r="NNZ123" s="49"/>
      <c r="NOA123" s="49"/>
      <c r="NOB123" s="49"/>
      <c r="NOC123" s="49"/>
      <c r="NOD123" s="49"/>
      <c r="NOE123" s="49"/>
      <c r="NOF123" s="49"/>
      <c r="NOG123" s="49"/>
      <c r="NOH123" s="49"/>
      <c r="NOI123" s="49"/>
      <c r="NOJ123" s="49"/>
      <c r="NOK123" s="49"/>
      <c r="NOL123" s="49"/>
      <c r="NOM123" s="49"/>
      <c r="NON123" s="49"/>
      <c r="NOO123" s="49"/>
      <c r="NOP123" s="49"/>
      <c r="NOQ123" s="49"/>
      <c r="NOR123" s="49"/>
      <c r="NOS123" s="49"/>
      <c r="NOT123" s="49"/>
      <c r="NOU123" s="49"/>
      <c r="NOV123" s="49"/>
      <c r="NOW123" s="49"/>
      <c r="NOX123" s="49"/>
      <c r="NOY123" s="49"/>
      <c r="NOZ123" s="49"/>
      <c r="NPA123" s="49"/>
      <c r="NPB123" s="49"/>
      <c r="NPC123" s="49"/>
      <c r="NPD123" s="49"/>
      <c r="NPE123" s="49"/>
      <c r="NPF123" s="49"/>
      <c r="NPG123" s="49"/>
      <c r="NPH123" s="49"/>
      <c r="NPI123" s="49"/>
      <c r="NPJ123" s="49"/>
      <c r="NPK123" s="49"/>
      <c r="NPL123" s="49"/>
      <c r="NPM123" s="49"/>
      <c r="NPN123" s="49"/>
      <c r="NPO123" s="49"/>
      <c r="NPP123" s="49"/>
      <c r="NPQ123" s="49"/>
      <c r="NPR123" s="49"/>
      <c r="NPS123" s="49"/>
      <c r="NPT123" s="49"/>
      <c r="NPU123" s="49"/>
      <c r="NPV123" s="49"/>
      <c r="NPW123" s="49"/>
      <c r="NPX123" s="49"/>
      <c r="NPY123" s="49"/>
      <c r="NPZ123" s="49"/>
      <c r="NQA123" s="49"/>
      <c r="NQB123" s="49"/>
      <c r="NQC123" s="49"/>
      <c r="NQD123" s="49"/>
      <c r="NQE123" s="49"/>
      <c r="NQF123" s="49"/>
      <c r="NQG123" s="49"/>
      <c r="NQH123" s="49"/>
      <c r="NQI123" s="49"/>
      <c r="NQJ123" s="49"/>
      <c r="NQK123" s="49"/>
      <c r="NQL123" s="49"/>
      <c r="NQM123" s="49"/>
      <c r="NQN123" s="49"/>
      <c r="NQO123" s="49"/>
      <c r="NQP123" s="49"/>
      <c r="NQQ123" s="49"/>
      <c r="NQR123" s="49"/>
      <c r="NQS123" s="49"/>
      <c r="NQT123" s="49"/>
      <c r="NQU123" s="49"/>
      <c r="NQV123" s="49"/>
      <c r="NQW123" s="49"/>
      <c r="NQX123" s="49"/>
      <c r="NQY123" s="49"/>
      <c r="NQZ123" s="49"/>
      <c r="NRA123" s="49"/>
      <c r="NRB123" s="49"/>
      <c r="NRC123" s="49"/>
      <c r="NRD123" s="49"/>
      <c r="NRE123" s="49"/>
      <c r="NRF123" s="49"/>
      <c r="NRG123" s="49"/>
      <c r="NRH123" s="49"/>
      <c r="NRI123" s="49"/>
      <c r="NRJ123" s="49"/>
      <c r="NRK123" s="49"/>
      <c r="NRL123" s="49"/>
      <c r="NRM123" s="49"/>
      <c r="NRN123" s="49"/>
      <c r="NRO123" s="49"/>
      <c r="NRP123" s="49"/>
      <c r="NRQ123" s="49"/>
      <c r="NRR123" s="49"/>
      <c r="NRS123" s="49"/>
      <c r="NRT123" s="49"/>
      <c r="NRU123" s="49"/>
      <c r="NRV123" s="49"/>
      <c r="NRW123" s="49"/>
      <c r="NRX123" s="49"/>
      <c r="NRY123" s="49"/>
      <c r="NRZ123" s="49"/>
      <c r="NSA123" s="49"/>
      <c r="NSB123" s="49"/>
      <c r="NSC123" s="49"/>
      <c r="NSD123" s="49"/>
      <c r="NSE123" s="49"/>
      <c r="NSF123" s="49"/>
      <c r="NSG123" s="49"/>
      <c r="NSH123" s="49"/>
      <c r="NSI123" s="49"/>
      <c r="NSJ123" s="49"/>
      <c r="NSK123" s="49"/>
      <c r="NSL123" s="49"/>
      <c r="NSM123" s="49"/>
      <c r="NSN123" s="49"/>
      <c r="NSO123" s="49"/>
      <c r="NSP123" s="49"/>
      <c r="NSQ123" s="49"/>
      <c r="NSR123" s="49"/>
      <c r="NSS123" s="49"/>
      <c r="NST123" s="49"/>
      <c r="NSU123" s="49"/>
      <c r="NSV123" s="49"/>
      <c r="NSW123" s="49"/>
      <c r="NSX123" s="49"/>
      <c r="NSY123" s="49"/>
      <c r="NSZ123" s="49"/>
      <c r="NTA123" s="49"/>
      <c r="NTB123" s="49"/>
      <c r="NTC123" s="49"/>
      <c r="NTD123" s="49"/>
      <c r="NTE123" s="49"/>
      <c r="NTF123" s="49"/>
      <c r="NTG123" s="49"/>
      <c r="NTH123" s="49"/>
      <c r="NTI123" s="49"/>
      <c r="NTJ123" s="49"/>
      <c r="NTK123" s="49"/>
      <c r="NTL123" s="49"/>
      <c r="NTM123" s="49"/>
      <c r="NTN123" s="49"/>
      <c r="NTO123" s="49"/>
      <c r="NTP123" s="49"/>
      <c r="NTQ123" s="49"/>
      <c r="NTR123" s="49"/>
      <c r="NTS123" s="49"/>
      <c r="NTT123" s="49"/>
      <c r="NTU123" s="49"/>
      <c r="NTV123" s="49"/>
      <c r="NTW123" s="49"/>
      <c r="NTX123" s="49"/>
      <c r="NTY123" s="49"/>
      <c r="NTZ123" s="49"/>
      <c r="NUA123" s="49"/>
      <c r="NUB123" s="49"/>
      <c r="NUC123" s="49"/>
      <c r="NUD123" s="49"/>
      <c r="NUE123" s="49"/>
      <c r="NUF123" s="49"/>
      <c r="NUG123" s="49"/>
      <c r="NUH123" s="49"/>
      <c r="NUI123" s="49"/>
      <c r="NUJ123" s="49"/>
      <c r="NUK123" s="49"/>
      <c r="NUL123" s="49"/>
      <c r="NUM123" s="49"/>
      <c r="NUN123" s="49"/>
      <c r="NUO123" s="49"/>
      <c r="NUP123" s="49"/>
      <c r="NUQ123" s="49"/>
      <c r="NUR123" s="49"/>
      <c r="NUS123" s="49"/>
      <c r="NUT123" s="49"/>
      <c r="NUU123" s="49"/>
      <c r="NUV123" s="49"/>
      <c r="NUW123" s="49"/>
      <c r="NUX123" s="49"/>
      <c r="NUY123" s="49"/>
      <c r="NUZ123" s="49"/>
      <c r="NVA123" s="49"/>
      <c r="NVB123" s="49"/>
      <c r="NVC123" s="49"/>
      <c r="NVD123" s="49"/>
      <c r="NVE123" s="49"/>
      <c r="NVF123" s="49"/>
      <c r="NVG123" s="49"/>
      <c r="NVH123" s="49"/>
      <c r="NVI123" s="49"/>
      <c r="NVJ123" s="49"/>
      <c r="NVK123" s="49"/>
      <c r="NVL123" s="49"/>
      <c r="NVM123" s="49"/>
      <c r="NVN123" s="49"/>
      <c r="NVO123" s="49"/>
      <c r="NVP123" s="49"/>
      <c r="NVQ123" s="49"/>
      <c r="NVR123" s="49"/>
      <c r="NVS123" s="49"/>
      <c r="NVT123" s="49"/>
      <c r="NVU123" s="49"/>
      <c r="NVV123" s="49"/>
      <c r="NVW123" s="49"/>
      <c r="NVX123" s="49"/>
      <c r="NVY123" s="49"/>
      <c r="NVZ123" s="49"/>
      <c r="NWA123" s="49"/>
      <c r="NWB123" s="49"/>
      <c r="NWC123" s="49"/>
      <c r="NWD123" s="49"/>
      <c r="NWE123" s="49"/>
      <c r="NWF123" s="49"/>
      <c r="NWG123" s="49"/>
      <c r="NWH123" s="49"/>
      <c r="NWI123" s="49"/>
      <c r="NWJ123" s="49"/>
      <c r="NWK123" s="49"/>
      <c r="NWL123" s="49"/>
      <c r="NWM123" s="49"/>
      <c r="NWN123" s="49"/>
      <c r="NWO123" s="49"/>
      <c r="NWP123" s="49"/>
      <c r="NWQ123" s="49"/>
      <c r="NWR123" s="49"/>
      <c r="NWS123" s="49"/>
      <c r="NWT123" s="49"/>
      <c r="NWU123" s="49"/>
      <c r="NWV123" s="49"/>
      <c r="NWW123" s="49"/>
      <c r="NWX123" s="49"/>
      <c r="NWY123" s="49"/>
      <c r="NWZ123" s="49"/>
      <c r="NXA123" s="49"/>
      <c r="NXB123" s="49"/>
      <c r="NXC123" s="49"/>
      <c r="NXD123" s="49"/>
      <c r="NXE123" s="49"/>
      <c r="NXF123" s="49"/>
      <c r="NXG123" s="49"/>
      <c r="NXH123" s="49"/>
      <c r="NXI123" s="49"/>
      <c r="NXJ123" s="49"/>
      <c r="NXK123" s="49"/>
      <c r="NXL123" s="49"/>
      <c r="NXM123" s="49"/>
      <c r="NXN123" s="49"/>
      <c r="NXO123" s="49"/>
      <c r="NXP123" s="49"/>
      <c r="NXQ123" s="49"/>
      <c r="NXR123" s="49"/>
      <c r="NXS123" s="49"/>
      <c r="NXT123" s="49"/>
      <c r="NXU123" s="49"/>
      <c r="NXV123" s="49"/>
      <c r="NXW123" s="49"/>
      <c r="NXX123" s="49"/>
      <c r="NXY123" s="49"/>
      <c r="NXZ123" s="49"/>
      <c r="NYA123" s="49"/>
      <c r="NYB123" s="49"/>
      <c r="NYC123" s="49"/>
      <c r="NYD123" s="49"/>
      <c r="NYE123" s="49"/>
      <c r="NYF123" s="49"/>
      <c r="NYG123" s="49"/>
      <c r="NYH123" s="49"/>
      <c r="NYI123" s="49"/>
      <c r="NYJ123" s="49"/>
      <c r="NYK123" s="49"/>
      <c r="NYL123" s="49"/>
      <c r="NYM123" s="49"/>
      <c r="NYN123" s="49"/>
      <c r="NYO123" s="49"/>
      <c r="NYP123" s="49"/>
      <c r="NYQ123" s="49"/>
      <c r="NYR123" s="49"/>
      <c r="NYS123" s="49"/>
      <c r="NYT123" s="49"/>
      <c r="NYU123" s="49"/>
      <c r="NYV123" s="49"/>
      <c r="NYW123" s="49"/>
      <c r="NYX123" s="49"/>
      <c r="NYY123" s="49"/>
      <c r="NYZ123" s="49"/>
      <c r="NZA123" s="49"/>
      <c r="NZB123" s="49"/>
      <c r="NZC123" s="49"/>
      <c r="NZD123" s="49"/>
      <c r="NZE123" s="49"/>
      <c r="NZF123" s="49"/>
      <c r="NZG123" s="49"/>
      <c r="NZH123" s="49"/>
      <c r="NZI123" s="49"/>
      <c r="NZJ123" s="49"/>
      <c r="NZK123" s="49"/>
      <c r="NZL123" s="49"/>
      <c r="NZM123" s="49"/>
      <c r="NZN123" s="49"/>
      <c r="NZO123" s="49"/>
      <c r="NZP123" s="49"/>
      <c r="NZQ123" s="49"/>
      <c r="NZR123" s="49"/>
      <c r="NZS123" s="49"/>
      <c r="NZT123" s="49"/>
      <c r="NZU123" s="49"/>
      <c r="NZV123" s="49"/>
      <c r="NZW123" s="49"/>
      <c r="NZX123" s="49"/>
      <c r="NZY123" s="49"/>
      <c r="NZZ123" s="49"/>
      <c r="OAA123" s="49"/>
      <c r="OAB123" s="49"/>
      <c r="OAC123" s="49"/>
      <c r="OAD123" s="49"/>
      <c r="OAE123" s="49"/>
      <c r="OAF123" s="49"/>
      <c r="OAG123" s="49"/>
      <c r="OAH123" s="49"/>
      <c r="OAI123" s="49"/>
      <c r="OAJ123" s="49"/>
      <c r="OAK123" s="49"/>
      <c r="OAL123" s="49"/>
      <c r="OAM123" s="49"/>
      <c r="OAN123" s="49"/>
      <c r="OAO123" s="49"/>
      <c r="OAP123" s="49"/>
      <c r="OAQ123" s="49"/>
      <c r="OAR123" s="49"/>
      <c r="OAS123" s="49"/>
      <c r="OAT123" s="49"/>
      <c r="OAU123" s="49"/>
      <c r="OAV123" s="49"/>
      <c r="OAW123" s="49"/>
      <c r="OAX123" s="49"/>
      <c r="OAY123" s="49"/>
      <c r="OAZ123" s="49"/>
      <c r="OBA123" s="49"/>
      <c r="OBB123" s="49"/>
      <c r="OBC123" s="49"/>
      <c r="OBD123" s="49"/>
      <c r="OBE123" s="49"/>
      <c r="OBF123" s="49"/>
      <c r="OBG123" s="49"/>
      <c r="OBH123" s="49"/>
      <c r="OBI123" s="49"/>
      <c r="OBJ123" s="49"/>
      <c r="OBK123" s="49"/>
      <c r="OBL123" s="49"/>
      <c r="OBM123" s="49"/>
      <c r="OBN123" s="49"/>
      <c r="OBO123" s="49"/>
      <c r="OBP123" s="49"/>
      <c r="OBQ123" s="49"/>
      <c r="OBR123" s="49"/>
      <c r="OBS123" s="49"/>
      <c r="OBT123" s="49"/>
      <c r="OBU123" s="49"/>
      <c r="OBV123" s="49"/>
      <c r="OBW123" s="49"/>
      <c r="OBX123" s="49"/>
      <c r="OBY123" s="49"/>
      <c r="OBZ123" s="49"/>
      <c r="OCA123" s="49"/>
      <c r="OCB123" s="49"/>
      <c r="OCC123" s="49"/>
      <c r="OCD123" s="49"/>
      <c r="OCE123" s="49"/>
      <c r="OCF123" s="49"/>
      <c r="OCG123" s="49"/>
      <c r="OCH123" s="49"/>
      <c r="OCI123" s="49"/>
      <c r="OCJ123" s="49"/>
      <c r="OCK123" s="49"/>
      <c r="OCL123" s="49"/>
      <c r="OCM123" s="49"/>
      <c r="OCN123" s="49"/>
      <c r="OCO123" s="49"/>
      <c r="OCP123" s="49"/>
      <c r="OCQ123" s="49"/>
      <c r="OCR123" s="49"/>
      <c r="OCS123" s="49"/>
      <c r="OCT123" s="49"/>
      <c r="OCU123" s="49"/>
      <c r="OCV123" s="49"/>
      <c r="OCW123" s="49"/>
      <c r="OCX123" s="49"/>
      <c r="OCY123" s="49"/>
      <c r="OCZ123" s="49"/>
      <c r="ODA123" s="49"/>
      <c r="ODB123" s="49"/>
      <c r="ODC123" s="49"/>
      <c r="ODD123" s="49"/>
      <c r="ODE123" s="49"/>
      <c r="ODF123" s="49"/>
      <c r="ODG123" s="49"/>
      <c r="ODH123" s="49"/>
      <c r="ODI123" s="49"/>
      <c r="ODJ123" s="49"/>
      <c r="ODK123" s="49"/>
      <c r="ODL123" s="49"/>
      <c r="ODM123" s="49"/>
      <c r="ODN123" s="49"/>
      <c r="ODO123" s="49"/>
      <c r="ODP123" s="49"/>
      <c r="ODQ123" s="49"/>
      <c r="ODR123" s="49"/>
      <c r="ODS123" s="49"/>
      <c r="ODT123" s="49"/>
      <c r="ODU123" s="49"/>
      <c r="ODV123" s="49"/>
      <c r="ODW123" s="49"/>
      <c r="ODX123" s="49"/>
      <c r="ODY123" s="49"/>
      <c r="ODZ123" s="49"/>
      <c r="OEA123" s="49"/>
      <c r="OEB123" s="49"/>
      <c r="OEC123" s="49"/>
      <c r="OED123" s="49"/>
      <c r="OEE123" s="49"/>
      <c r="OEF123" s="49"/>
      <c r="OEG123" s="49"/>
      <c r="OEH123" s="49"/>
      <c r="OEI123" s="49"/>
      <c r="OEJ123" s="49"/>
      <c r="OEK123" s="49"/>
      <c r="OEL123" s="49"/>
      <c r="OEM123" s="49"/>
      <c r="OEN123" s="49"/>
      <c r="OEO123" s="49"/>
      <c r="OEP123" s="49"/>
      <c r="OEQ123" s="49"/>
      <c r="OER123" s="49"/>
      <c r="OES123" s="49"/>
      <c r="OET123" s="49"/>
      <c r="OEU123" s="49"/>
      <c r="OEV123" s="49"/>
      <c r="OEW123" s="49"/>
      <c r="OEX123" s="49"/>
      <c r="OEY123" s="49"/>
      <c r="OEZ123" s="49"/>
      <c r="OFA123" s="49"/>
      <c r="OFB123" s="49"/>
      <c r="OFC123" s="49"/>
      <c r="OFD123" s="49"/>
      <c r="OFE123" s="49"/>
      <c r="OFF123" s="49"/>
      <c r="OFG123" s="49"/>
      <c r="OFH123" s="49"/>
      <c r="OFI123" s="49"/>
      <c r="OFJ123" s="49"/>
      <c r="OFK123" s="49"/>
      <c r="OFL123" s="49"/>
      <c r="OFM123" s="49"/>
      <c r="OFN123" s="49"/>
      <c r="OFO123" s="49"/>
      <c r="OFP123" s="49"/>
      <c r="OFQ123" s="49"/>
      <c r="OFR123" s="49"/>
      <c r="OFS123" s="49"/>
      <c r="OFT123" s="49"/>
      <c r="OFU123" s="49"/>
      <c r="OFV123" s="49"/>
      <c r="OFW123" s="49"/>
      <c r="OFX123" s="49"/>
      <c r="OFY123" s="49"/>
      <c r="OFZ123" s="49"/>
      <c r="OGA123" s="49"/>
      <c r="OGB123" s="49"/>
      <c r="OGC123" s="49"/>
      <c r="OGD123" s="49"/>
      <c r="OGE123" s="49"/>
      <c r="OGF123" s="49"/>
      <c r="OGG123" s="49"/>
      <c r="OGH123" s="49"/>
      <c r="OGI123" s="49"/>
      <c r="OGJ123" s="49"/>
      <c r="OGK123" s="49"/>
      <c r="OGL123" s="49"/>
      <c r="OGM123" s="49"/>
      <c r="OGN123" s="49"/>
      <c r="OGO123" s="49"/>
      <c r="OGP123" s="49"/>
      <c r="OGQ123" s="49"/>
      <c r="OGR123" s="49"/>
      <c r="OGS123" s="49"/>
      <c r="OGT123" s="49"/>
      <c r="OGU123" s="49"/>
      <c r="OGV123" s="49"/>
      <c r="OGW123" s="49"/>
      <c r="OGX123" s="49"/>
      <c r="OGY123" s="49"/>
      <c r="OGZ123" s="49"/>
      <c r="OHA123" s="49"/>
      <c r="OHB123" s="49"/>
      <c r="OHC123" s="49"/>
      <c r="OHD123" s="49"/>
      <c r="OHE123" s="49"/>
      <c r="OHF123" s="49"/>
      <c r="OHG123" s="49"/>
      <c r="OHH123" s="49"/>
      <c r="OHI123" s="49"/>
      <c r="OHJ123" s="49"/>
      <c r="OHK123" s="49"/>
      <c r="OHL123" s="49"/>
      <c r="OHM123" s="49"/>
      <c r="OHN123" s="49"/>
      <c r="OHO123" s="49"/>
      <c r="OHP123" s="49"/>
      <c r="OHQ123" s="49"/>
      <c r="OHR123" s="49"/>
      <c r="OHS123" s="49"/>
      <c r="OHT123" s="49"/>
      <c r="OHU123" s="49"/>
      <c r="OHV123" s="49"/>
      <c r="OHW123" s="49"/>
      <c r="OHX123" s="49"/>
      <c r="OHY123" s="49"/>
      <c r="OHZ123" s="49"/>
      <c r="OIA123" s="49"/>
      <c r="OIB123" s="49"/>
      <c r="OIC123" s="49"/>
      <c r="OID123" s="49"/>
      <c r="OIE123" s="49"/>
      <c r="OIF123" s="49"/>
      <c r="OIG123" s="49"/>
      <c r="OIH123" s="49"/>
      <c r="OII123" s="49"/>
      <c r="OIJ123" s="49"/>
      <c r="OIK123" s="49"/>
      <c r="OIL123" s="49"/>
      <c r="OIM123" s="49"/>
      <c r="OIN123" s="49"/>
      <c r="OIO123" s="49"/>
      <c r="OIP123" s="49"/>
      <c r="OIQ123" s="49"/>
      <c r="OIR123" s="49"/>
      <c r="OIS123" s="49"/>
      <c r="OIT123" s="49"/>
      <c r="OIU123" s="49"/>
      <c r="OIV123" s="49"/>
      <c r="OIW123" s="49"/>
      <c r="OIX123" s="49"/>
      <c r="OIY123" s="49"/>
      <c r="OIZ123" s="49"/>
      <c r="OJA123" s="49"/>
      <c r="OJB123" s="49"/>
      <c r="OJC123" s="49"/>
      <c r="OJD123" s="49"/>
      <c r="OJE123" s="49"/>
      <c r="OJF123" s="49"/>
      <c r="OJG123" s="49"/>
      <c r="OJH123" s="49"/>
      <c r="OJI123" s="49"/>
      <c r="OJJ123" s="49"/>
      <c r="OJK123" s="49"/>
      <c r="OJL123" s="49"/>
      <c r="OJM123" s="49"/>
      <c r="OJN123" s="49"/>
      <c r="OJO123" s="49"/>
      <c r="OJP123" s="49"/>
      <c r="OJQ123" s="49"/>
      <c r="OJR123" s="49"/>
      <c r="OJS123" s="49"/>
      <c r="OJT123" s="49"/>
      <c r="OJU123" s="49"/>
      <c r="OJV123" s="49"/>
      <c r="OJW123" s="49"/>
      <c r="OJX123" s="49"/>
      <c r="OJY123" s="49"/>
      <c r="OJZ123" s="49"/>
      <c r="OKA123" s="49"/>
      <c r="OKB123" s="49"/>
      <c r="OKC123" s="49"/>
      <c r="OKD123" s="49"/>
      <c r="OKE123" s="49"/>
      <c r="OKF123" s="49"/>
      <c r="OKG123" s="49"/>
      <c r="OKH123" s="49"/>
      <c r="OKI123" s="49"/>
      <c r="OKJ123" s="49"/>
      <c r="OKK123" s="49"/>
      <c r="OKL123" s="49"/>
      <c r="OKM123" s="49"/>
      <c r="OKN123" s="49"/>
      <c r="OKO123" s="49"/>
      <c r="OKP123" s="49"/>
      <c r="OKQ123" s="49"/>
      <c r="OKR123" s="49"/>
      <c r="OKS123" s="49"/>
      <c r="OKT123" s="49"/>
      <c r="OKU123" s="49"/>
      <c r="OKV123" s="49"/>
      <c r="OKW123" s="49"/>
      <c r="OKX123" s="49"/>
      <c r="OKY123" s="49"/>
      <c r="OKZ123" s="49"/>
      <c r="OLA123" s="49"/>
      <c r="OLB123" s="49"/>
      <c r="OLC123" s="49"/>
      <c r="OLD123" s="49"/>
      <c r="OLE123" s="49"/>
      <c r="OLF123" s="49"/>
      <c r="OLG123" s="49"/>
      <c r="OLH123" s="49"/>
      <c r="OLI123" s="49"/>
      <c r="OLJ123" s="49"/>
      <c r="OLK123" s="49"/>
      <c r="OLL123" s="49"/>
      <c r="OLM123" s="49"/>
      <c r="OLN123" s="49"/>
      <c r="OLO123" s="49"/>
      <c r="OLP123" s="49"/>
      <c r="OLQ123" s="49"/>
      <c r="OLR123" s="49"/>
      <c r="OLS123" s="49"/>
      <c r="OLT123" s="49"/>
      <c r="OLU123" s="49"/>
      <c r="OLV123" s="49"/>
      <c r="OLW123" s="49"/>
      <c r="OLX123" s="49"/>
      <c r="OLY123" s="49"/>
      <c r="OLZ123" s="49"/>
      <c r="OMA123" s="49"/>
      <c r="OMB123" s="49"/>
      <c r="OMC123" s="49"/>
      <c r="OMD123" s="49"/>
      <c r="OME123" s="49"/>
      <c r="OMF123" s="49"/>
      <c r="OMG123" s="49"/>
      <c r="OMH123" s="49"/>
      <c r="OMI123" s="49"/>
      <c r="OMJ123" s="49"/>
      <c r="OMK123" s="49"/>
      <c r="OML123" s="49"/>
      <c r="OMM123" s="49"/>
      <c r="OMN123" s="49"/>
      <c r="OMO123" s="49"/>
      <c r="OMP123" s="49"/>
      <c r="OMQ123" s="49"/>
      <c r="OMR123" s="49"/>
      <c r="OMS123" s="49"/>
      <c r="OMT123" s="49"/>
      <c r="OMU123" s="49"/>
      <c r="OMV123" s="49"/>
      <c r="OMW123" s="49"/>
      <c r="OMX123" s="49"/>
      <c r="OMY123" s="49"/>
      <c r="OMZ123" s="49"/>
      <c r="ONA123" s="49"/>
      <c r="ONB123" s="49"/>
      <c r="ONC123" s="49"/>
      <c r="OND123" s="49"/>
      <c r="ONE123" s="49"/>
      <c r="ONF123" s="49"/>
      <c r="ONG123" s="49"/>
      <c r="ONH123" s="49"/>
      <c r="ONI123" s="49"/>
      <c r="ONJ123" s="49"/>
      <c r="ONK123" s="49"/>
      <c r="ONL123" s="49"/>
      <c r="ONM123" s="49"/>
      <c r="ONN123" s="49"/>
      <c r="ONO123" s="49"/>
      <c r="ONP123" s="49"/>
      <c r="ONQ123" s="49"/>
      <c r="ONR123" s="49"/>
      <c r="ONS123" s="49"/>
      <c r="ONT123" s="49"/>
      <c r="ONU123" s="49"/>
      <c r="ONV123" s="49"/>
      <c r="ONW123" s="49"/>
      <c r="ONX123" s="49"/>
      <c r="ONY123" s="49"/>
      <c r="ONZ123" s="49"/>
      <c r="OOA123" s="49"/>
      <c r="OOB123" s="49"/>
      <c r="OOC123" s="49"/>
      <c r="OOD123" s="49"/>
      <c r="OOE123" s="49"/>
      <c r="OOF123" s="49"/>
      <c r="OOG123" s="49"/>
      <c r="OOH123" s="49"/>
      <c r="OOI123" s="49"/>
      <c r="OOJ123" s="49"/>
      <c r="OOK123" s="49"/>
      <c r="OOL123" s="49"/>
      <c r="OOM123" s="49"/>
      <c r="OON123" s="49"/>
      <c r="OOO123" s="49"/>
      <c r="OOP123" s="49"/>
      <c r="OOQ123" s="49"/>
      <c r="OOR123" s="49"/>
      <c r="OOS123" s="49"/>
      <c r="OOT123" s="49"/>
      <c r="OOU123" s="49"/>
      <c r="OOV123" s="49"/>
      <c r="OOW123" s="49"/>
      <c r="OOX123" s="49"/>
      <c r="OOY123" s="49"/>
      <c r="OOZ123" s="49"/>
      <c r="OPA123" s="49"/>
      <c r="OPB123" s="49"/>
      <c r="OPC123" s="49"/>
      <c r="OPD123" s="49"/>
      <c r="OPE123" s="49"/>
      <c r="OPF123" s="49"/>
      <c r="OPG123" s="49"/>
      <c r="OPH123" s="49"/>
      <c r="OPI123" s="49"/>
      <c r="OPJ123" s="49"/>
      <c r="OPK123" s="49"/>
      <c r="OPL123" s="49"/>
      <c r="OPM123" s="49"/>
      <c r="OPN123" s="49"/>
      <c r="OPO123" s="49"/>
      <c r="OPP123" s="49"/>
      <c r="OPQ123" s="49"/>
      <c r="OPR123" s="49"/>
      <c r="OPS123" s="49"/>
      <c r="OPT123" s="49"/>
      <c r="OPU123" s="49"/>
      <c r="OPV123" s="49"/>
      <c r="OPW123" s="49"/>
      <c r="OPX123" s="49"/>
      <c r="OPY123" s="49"/>
      <c r="OPZ123" s="49"/>
      <c r="OQA123" s="49"/>
      <c r="OQB123" s="49"/>
      <c r="OQC123" s="49"/>
      <c r="OQD123" s="49"/>
      <c r="OQE123" s="49"/>
      <c r="OQF123" s="49"/>
      <c r="OQG123" s="49"/>
      <c r="OQH123" s="49"/>
      <c r="OQI123" s="49"/>
      <c r="OQJ123" s="49"/>
      <c r="OQK123" s="49"/>
      <c r="OQL123" s="49"/>
      <c r="OQM123" s="49"/>
      <c r="OQN123" s="49"/>
      <c r="OQO123" s="49"/>
      <c r="OQP123" s="49"/>
      <c r="OQQ123" s="49"/>
      <c r="OQR123" s="49"/>
      <c r="OQS123" s="49"/>
      <c r="OQT123" s="49"/>
      <c r="OQU123" s="49"/>
      <c r="OQV123" s="49"/>
      <c r="OQW123" s="49"/>
      <c r="OQX123" s="49"/>
      <c r="OQY123" s="49"/>
      <c r="OQZ123" s="49"/>
      <c r="ORA123" s="49"/>
      <c r="ORB123" s="49"/>
      <c r="ORC123" s="49"/>
      <c r="ORD123" s="49"/>
      <c r="ORE123" s="49"/>
      <c r="ORF123" s="49"/>
      <c r="ORG123" s="49"/>
      <c r="ORH123" s="49"/>
      <c r="ORI123" s="49"/>
      <c r="ORJ123" s="49"/>
      <c r="ORK123" s="49"/>
      <c r="ORL123" s="49"/>
      <c r="ORM123" s="49"/>
      <c r="ORN123" s="49"/>
      <c r="ORO123" s="49"/>
      <c r="ORP123" s="49"/>
      <c r="ORQ123" s="49"/>
      <c r="ORR123" s="49"/>
      <c r="ORS123" s="49"/>
      <c r="ORT123" s="49"/>
      <c r="ORU123" s="49"/>
      <c r="ORV123" s="49"/>
      <c r="ORW123" s="49"/>
      <c r="ORX123" s="49"/>
      <c r="ORY123" s="49"/>
      <c r="ORZ123" s="49"/>
      <c r="OSA123" s="49"/>
      <c r="OSB123" s="49"/>
      <c r="OSC123" s="49"/>
      <c r="OSD123" s="49"/>
      <c r="OSE123" s="49"/>
      <c r="OSF123" s="49"/>
      <c r="OSG123" s="49"/>
      <c r="OSH123" s="49"/>
      <c r="OSI123" s="49"/>
      <c r="OSJ123" s="49"/>
      <c r="OSK123" s="49"/>
      <c r="OSL123" s="49"/>
      <c r="OSM123" s="49"/>
      <c r="OSN123" s="49"/>
      <c r="OSO123" s="49"/>
      <c r="OSP123" s="49"/>
      <c r="OSQ123" s="49"/>
      <c r="OSR123" s="49"/>
      <c r="OSS123" s="49"/>
      <c r="OST123" s="49"/>
      <c r="OSU123" s="49"/>
      <c r="OSV123" s="49"/>
      <c r="OSW123" s="49"/>
      <c r="OSX123" s="49"/>
      <c r="OSY123" s="49"/>
      <c r="OSZ123" s="49"/>
      <c r="OTA123" s="49"/>
      <c r="OTB123" s="49"/>
      <c r="OTC123" s="49"/>
      <c r="OTD123" s="49"/>
      <c r="OTE123" s="49"/>
      <c r="OTF123" s="49"/>
      <c r="OTG123" s="49"/>
      <c r="OTH123" s="49"/>
      <c r="OTI123" s="49"/>
      <c r="OTJ123" s="49"/>
      <c r="OTK123" s="49"/>
      <c r="OTL123" s="49"/>
      <c r="OTM123" s="49"/>
      <c r="OTN123" s="49"/>
      <c r="OTO123" s="49"/>
      <c r="OTP123" s="49"/>
      <c r="OTQ123" s="49"/>
      <c r="OTR123" s="49"/>
      <c r="OTS123" s="49"/>
      <c r="OTT123" s="49"/>
      <c r="OTU123" s="49"/>
      <c r="OTV123" s="49"/>
      <c r="OTW123" s="49"/>
      <c r="OTX123" s="49"/>
      <c r="OTY123" s="49"/>
      <c r="OTZ123" s="49"/>
      <c r="OUA123" s="49"/>
      <c r="OUB123" s="49"/>
      <c r="OUC123" s="49"/>
      <c r="OUD123" s="49"/>
      <c r="OUE123" s="49"/>
      <c r="OUF123" s="49"/>
      <c r="OUG123" s="49"/>
      <c r="OUH123" s="49"/>
      <c r="OUI123" s="49"/>
      <c r="OUJ123" s="49"/>
      <c r="OUK123" s="49"/>
      <c r="OUL123" s="49"/>
      <c r="OUM123" s="49"/>
      <c r="OUN123" s="49"/>
      <c r="OUO123" s="49"/>
      <c r="OUP123" s="49"/>
      <c r="OUQ123" s="49"/>
      <c r="OUR123" s="49"/>
      <c r="OUS123" s="49"/>
      <c r="OUT123" s="49"/>
      <c r="OUU123" s="49"/>
      <c r="OUV123" s="49"/>
      <c r="OUW123" s="49"/>
      <c r="OUX123" s="49"/>
      <c r="OUY123" s="49"/>
      <c r="OUZ123" s="49"/>
      <c r="OVA123" s="49"/>
      <c r="OVB123" s="49"/>
      <c r="OVC123" s="49"/>
      <c r="OVD123" s="49"/>
      <c r="OVE123" s="49"/>
      <c r="OVF123" s="49"/>
      <c r="OVG123" s="49"/>
      <c r="OVH123" s="49"/>
      <c r="OVI123" s="49"/>
      <c r="OVJ123" s="49"/>
      <c r="OVK123" s="49"/>
      <c r="OVL123" s="49"/>
      <c r="OVM123" s="49"/>
      <c r="OVN123" s="49"/>
      <c r="OVO123" s="49"/>
      <c r="OVP123" s="49"/>
      <c r="OVQ123" s="49"/>
      <c r="OVR123" s="49"/>
      <c r="OVS123" s="49"/>
      <c r="OVT123" s="49"/>
      <c r="OVU123" s="49"/>
      <c r="OVV123" s="49"/>
      <c r="OVW123" s="49"/>
      <c r="OVX123" s="49"/>
      <c r="OVY123" s="49"/>
      <c r="OVZ123" s="49"/>
      <c r="OWA123" s="49"/>
      <c r="OWB123" s="49"/>
      <c r="OWC123" s="49"/>
      <c r="OWD123" s="49"/>
      <c r="OWE123" s="49"/>
      <c r="OWF123" s="49"/>
      <c r="OWG123" s="49"/>
      <c r="OWH123" s="49"/>
      <c r="OWI123" s="49"/>
      <c r="OWJ123" s="49"/>
      <c r="OWK123" s="49"/>
      <c r="OWL123" s="49"/>
      <c r="OWM123" s="49"/>
      <c r="OWN123" s="49"/>
      <c r="OWO123" s="49"/>
      <c r="OWP123" s="49"/>
      <c r="OWQ123" s="49"/>
      <c r="OWR123" s="49"/>
      <c r="OWS123" s="49"/>
      <c r="OWT123" s="49"/>
      <c r="OWU123" s="49"/>
      <c r="OWV123" s="49"/>
      <c r="OWW123" s="49"/>
      <c r="OWX123" s="49"/>
      <c r="OWY123" s="49"/>
      <c r="OWZ123" s="49"/>
      <c r="OXA123" s="49"/>
      <c r="OXB123" s="49"/>
      <c r="OXC123" s="49"/>
      <c r="OXD123" s="49"/>
      <c r="OXE123" s="49"/>
      <c r="OXF123" s="49"/>
      <c r="OXG123" s="49"/>
      <c r="OXH123" s="49"/>
      <c r="OXI123" s="49"/>
      <c r="OXJ123" s="49"/>
      <c r="OXK123" s="49"/>
      <c r="OXL123" s="49"/>
      <c r="OXM123" s="49"/>
      <c r="OXN123" s="49"/>
      <c r="OXO123" s="49"/>
      <c r="OXP123" s="49"/>
      <c r="OXQ123" s="49"/>
      <c r="OXR123" s="49"/>
      <c r="OXS123" s="49"/>
      <c r="OXT123" s="49"/>
      <c r="OXU123" s="49"/>
      <c r="OXV123" s="49"/>
      <c r="OXW123" s="49"/>
      <c r="OXX123" s="49"/>
      <c r="OXY123" s="49"/>
      <c r="OXZ123" s="49"/>
      <c r="OYA123" s="49"/>
      <c r="OYB123" s="49"/>
      <c r="OYC123" s="49"/>
      <c r="OYD123" s="49"/>
      <c r="OYE123" s="49"/>
      <c r="OYF123" s="49"/>
      <c r="OYG123" s="49"/>
      <c r="OYH123" s="49"/>
      <c r="OYI123" s="49"/>
      <c r="OYJ123" s="49"/>
      <c r="OYK123" s="49"/>
      <c r="OYL123" s="49"/>
      <c r="OYM123" s="49"/>
      <c r="OYN123" s="49"/>
      <c r="OYO123" s="49"/>
      <c r="OYP123" s="49"/>
      <c r="OYQ123" s="49"/>
      <c r="OYR123" s="49"/>
      <c r="OYS123" s="49"/>
      <c r="OYT123" s="49"/>
      <c r="OYU123" s="49"/>
      <c r="OYV123" s="49"/>
      <c r="OYW123" s="49"/>
      <c r="OYX123" s="49"/>
      <c r="OYY123" s="49"/>
      <c r="OYZ123" s="49"/>
      <c r="OZA123" s="49"/>
      <c r="OZB123" s="49"/>
      <c r="OZC123" s="49"/>
      <c r="OZD123" s="49"/>
      <c r="OZE123" s="49"/>
      <c r="OZF123" s="49"/>
      <c r="OZG123" s="49"/>
      <c r="OZH123" s="49"/>
      <c r="OZI123" s="49"/>
      <c r="OZJ123" s="49"/>
      <c r="OZK123" s="49"/>
      <c r="OZL123" s="49"/>
      <c r="OZM123" s="49"/>
      <c r="OZN123" s="49"/>
      <c r="OZO123" s="49"/>
      <c r="OZP123" s="49"/>
      <c r="OZQ123" s="49"/>
      <c r="OZR123" s="49"/>
      <c r="OZS123" s="49"/>
      <c r="OZT123" s="49"/>
      <c r="OZU123" s="49"/>
      <c r="OZV123" s="49"/>
      <c r="OZW123" s="49"/>
      <c r="OZX123" s="49"/>
      <c r="OZY123" s="49"/>
      <c r="OZZ123" s="49"/>
      <c r="PAA123" s="49"/>
      <c r="PAB123" s="49"/>
      <c r="PAC123" s="49"/>
      <c r="PAD123" s="49"/>
      <c r="PAE123" s="49"/>
      <c r="PAF123" s="49"/>
      <c r="PAG123" s="49"/>
      <c r="PAH123" s="49"/>
      <c r="PAI123" s="49"/>
      <c r="PAJ123" s="49"/>
      <c r="PAK123" s="49"/>
      <c r="PAL123" s="49"/>
      <c r="PAM123" s="49"/>
      <c r="PAN123" s="49"/>
      <c r="PAO123" s="49"/>
      <c r="PAP123" s="49"/>
      <c r="PAQ123" s="49"/>
      <c r="PAR123" s="49"/>
      <c r="PAS123" s="49"/>
      <c r="PAT123" s="49"/>
      <c r="PAU123" s="49"/>
      <c r="PAV123" s="49"/>
      <c r="PAW123" s="49"/>
      <c r="PAX123" s="49"/>
      <c r="PAY123" s="49"/>
      <c r="PAZ123" s="49"/>
      <c r="PBA123" s="49"/>
      <c r="PBB123" s="49"/>
      <c r="PBC123" s="49"/>
      <c r="PBD123" s="49"/>
      <c r="PBE123" s="49"/>
      <c r="PBF123" s="49"/>
      <c r="PBG123" s="49"/>
      <c r="PBH123" s="49"/>
      <c r="PBI123" s="49"/>
      <c r="PBJ123" s="49"/>
      <c r="PBK123" s="49"/>
      <c r="PBL123" s="49"/>
      <c r="PBM123" s="49"/>
      <c r="PBN123" s="49"/>
      <c r="PBO123" s="49"/>
      <c r="PBP123" s="49"/>
      <c r="PBQ123" s="49"/>
      <c r="PBR123" s="49"/>
      <c r="PBS123" s="49"/>
      <c r="PBT123" s="49"/>
      <c r="PBU123" s="49"/>
      <c r="PBV123" s="49"/>
      <c r="PBW123" s="49"/>
      <c r="PBX123" s="49"/>
      <c r="PBY123" s="49"/>
      <c r="PBZ123" s="49"/>
      <c r="PCA123" s="49"/>
      <c r="PCB123" s="49"/>
      <c r="PCC123" s="49"/>
      <c r="PCD123" s="49"/>
      <c r="PCE123" s="49"/>
      <c r="PCF123" s="49"/>
      <c r="PCG123" s="49"/>
      <c r="PCH123" s="49"/>
      <c r="PCI123" s="49"/>
      <c r="PCJ123" s="49"/>
      <c r="PCK123" s="49"/>
      <c r="PCL123" s="49"/>
      <c r="PCM123" s="49"/>
      <c r="PCN123" s="49"/>
      <c r="PCO123" s="49"/>
      <c r="PCP123" s="49"/>
      <c r="PCQ123" s="49"/>
      <c r="PCR123" s="49"/>
      <c r="PCS123" s="49"/>
      <c r="PCT123" s="49"/>
      <c r="PCU123" s="49"/>
      <c r="PCV123" s="49"/>
      <c r="PCW123" s="49"/>
      <c r="PCX123" s="49"/>
      <c r="PCY123" s="49"/>
      <c r="PCZ123" s="49"/>
      <c r="PDA123" s="49"/>
      <c r="PDB123" s="49"/>
      <c r="PDC123" s="49"/>
      <c r="PDD123" s="49"/>
      <c r="PDE123" s="49"/>
      <c r="PDF123" s="49"/>
      <c r="PDG123" s="49"/>
      <c r="PDH123" s="49"/>
      <c r="PDI123" s="49"/>
      <c r="PDJ123" s="49"/>
      <c r="PDK123" s="49"/>
      <c r="PDL123" s="49"/>
      <c r="PDM123" s="49"/>
      <c r="PDN123" s="49"/>
      <c r="PDO123" s="49"/>
      <c r="PDP123" s="49"/>
      <c r="PDQ123" s="49"/>
      <c r="PDR123" s="49"/>
      <c r="PDS123" s="49"/>
      <c r="PDT123" s="49"/>
      <c r="PDU123" s="49"/>
      <c r="PDV123" s="49"/>
      <c r="PDW123" s="49"/>
      <c r="PDX123" s="49"/>
      <c r="PDY123" s="49"/>
      <c r="PDZ123" s="49"/>
      <c r="PEA123" s="49"/>
      <c r="PEB123" s="49"/>
      <c r="PEC123" s="49"/>
      <c r="PED123" s="49"/>
      <c r="PEE123" s="49"/>
      <c r="PEF123" s="49"/>
      <c r="PEG123" s="49"/>
      <c r="PEH123" s="49"/>
      <c r="PEI123" s="49"/>
      <c r="PEJ123" s="49"/>
      <c r="PEK123" s="49"/>
      <c r="PEL123" s="49"/>
      <c r="PEM123" s="49"/>
      <c r="PEN123" s="49"/>
      <c r="PEO123" s="49"/>
      <c r="PEP123" s="49"/>
      <c r="PEQ123" s="49"/>
      <c r="PER123" s="49"/>
      <c r="PES123" s="49"/>
      <c r="PET123" s="49"/>
      <c r="PEU123" s="49"/>
      <c r="PEV123" s="49"/>
      <c r="PEW123" s="49"/>
      <c r="PEX123" s="49"/>
      <c r="PEY123" s="49"/>
      <c r="PEZ123" s="49"/>
      <c r="PFA123" s="49"/>
      <c r="PFB123" s="49"/>
      <c r="PFC123" s="49"/>
      <c r="PFD123" s="49"/>
      <c r="PFE123" s="49"/>
      <c r="PFF123" s="49"/>
      <c r="PFG123" s="49"/>
      <c r="PFH123" s="49"/>
      <c r="PFI123" s="49"/>
      <c r="PFJ123" s="49"/>
      <c r="PFK123" s="49"/>
      <c r="PFL123" s="49"/>
      <c r="PFM123" s="49"/>
      <c r="PFN123" s="49"/>
      <c r="PFO123" s="49"/>
      <c r="PFP123" s="49"/>
      <c r="PFQ123" s="49"/>
      <c r="PFR123" s="49"/>
      <c r="PFS123" s="49"/>
      <c r="PFT123" s="49"/>
      <c r="PFU123" s="49"/>
      <c r="PFV123" s="49"/>
      <c r="PFW123" s="49"/>
      <c r="PFX123" s="49"/>
      <c r="PFY123" s="49"/>
      <c r="PFZ123" s="49"/>
      <c r="PGA123" s="49"/>
      <c r="PGB123" s="49"/>
      <c r="PGC123" s="49"/>
      <c r="PGD123" s="49"/>
      <c r="PGE123" s="49"/>
      <c r="PGF123" s="49"/>
      <c r="PGG123" s="49"/>
      <c r="PGH123" s="49"/>
      <c r="PGI123" s="49"/>
      <c r="PGJ123" s="49"/>
      <c r="PGK123" s="49"/>
      <c r="PGL123" s="49"/>
      <c r="PGM123" s="49"/>
      <c r="PGN123" s="49"/>
      <c r="PGO123" s="49"/>
      <c r="PGP123" s="49"/>
      <c r="PGQ123" s="49"/>
      <c r="PGR123" s="49"/>
      <c r="PGS123" s="49"/>
      <c r="PGT123" s="49"/>
      <c r="PGU123" s="49"/>
      <c r="PGV123" s="49"/>
      <c r="PGW123" s="49"/>
      <c r="PGX123" s="49"/>
      <c r="PGY123" s="49"/>
      <c r="PGZ123" s="49"/>
      <c r="PHA123" s="49"/>
      <c r="PHB123" s="49"/>
      <c r="PHC123" s="49"/>
      <c r="PHD123" s="49"/>
      <c r="PHE123" s="49"/>
      <c r="PHF123" s="49"/>
      <c r="PHG123" s="49"/>
      <c r="PHH123" s="49"/>
      <c r="PHI123" s="49"/>
      <c r="PHJ123" s="49"/>
      <c r="PHK123" s="49"/>
      <c r="PHL123" s="49"/>
      <c r="PHM123" s="49"/>
      <c r="PHN123" s="49"/>
      <c r="PHO123" s="49"/>
      <c r="PHP123" s="49"/>
      <c r="PHQ123" s="49"/>
      <c r="PHR123" s="49"/>
      <c r="PHS123" s="49"/>
      <c r="PHT123" s="49"/>
      <c r="PHU123" s="49"/>
      <c r="PHV123" s="49"/>
      <c r="PHW123" s="49"/>
      <c r="PHX123" s="49"/>
      <c r="PHY123" s="49"/>
      <c r="PHZ123" s="49"/>
      <c r="PIA123" s="49"/>
      <c r="PIB123" s="49"/>
      <c r="PIC123" s="49"/>
      <c r="PID123" s="49"/>
      <c r="PIE123" s="49"/>
      <c r="PIF123" s="49"/>
      <c r="PIG123" s="49"/>
      <c r="PIH123" s="49"/>
      <c r="PII123" s="49"/>
      <c r="PIJ123" s="49"/>
      <c r="PIK123" s="49"/>
      <c r="PIL123" s="49"/>
      <c r="PIM123" s="49"/>
      <c r="PIN123" s="49"/>
      <c r="PIO123" s="49"/>
      <c r="PIP123" s="49"/>
      <c r="PIQ123" s="49"/>
      <c r="PIR123" s="49"/>
      <c r="PIS123" s="49"/>
      <c r="PIT123" s="49"/>
      <c r="PIU123" s="49"/>
      <c r="PIV123" s="49"/>
      <c r="PIW123" s="49"/>
      <c r="PIX123" s="49"/>
      <c r="PIY123" s="49"/>
      <c r="PIZ123" s="49"/>
      <c r="PJA123" s="49"/>
      <c r="PJB123" s="49"/>
      <c r="PJC123" s="49"/>
      <c r="PJD123" s="49"/>
      <c r="PJE123" s="49"/>
      <c r="PJF123" s="49"/>
      <c r="PJG123" s="49"/>
      <c r="PJH123" s="49"/>
      <c r="PJI123" s="49"/>
      <c r="PJJ123" s="49"/>
      <c r="PJK123" s="49"/>
      <c r="PJL123" s="49"/>
      <c r="PJM123" s="49"/>
      <c r="PJN123" s="49"/>
      <c r="PJO123" s="49"/>
      <c r="PJP123" s="49"/>
      <c r="PJQ123" s="49"/>
      <c r="PJR123" s="49"/>
      <c r="PJS123" s="49"/>
      <c r="PJT123" s="49"/>
      <c r="PJU123" s="49"/>
      <c r="PJV123" s="49"/>
      <c r="PJW123" s="49"/>
      <c r="PJX123" s="49"/>
      <c r="PJY123" s="49"/>
      <c r="PJZ123" s="49"/>
      <c r="PKA123" s="49"/>
      <c r="PKB123" s="49"/>
      <c r="PKC123" s="49"/>
      <c r="PKD123" s="49"/>
      <c r="PKE123" s="49"/>
      <c r="PKF123" s="49"/>
      <c r="PKG123" s="49"/>
      <c r="PKH123" s="49"/>
      <c r="PKI123" s="49"/>
      <c r="PKJ123" s="49"/>
      <c r="PKK123" s="49"/>
      <c r="PKL123" s="49"/>
      <c r="PKM123" s="49"/>
      <c r="PKN123" s="49"/>
      <c r="PKO123" s="49"/>
      <c r="PKP123" s="49"/>
      <c r="PKQ123" s="49"/>
      <c r="PKR123" s="49"/>
      <c r="PKS123" s="49"/>
      <c r="PKT123" s="49"/>
      <c r="PKU123" s="49"/>
      <c r="PKV123" s="49"/>
      <c r="PKW123" s="49"/>
      <c r="PKX123" s="49"/>
      <c r="PKY123" s="49"/>
      <c r="PKZ123" s="49"/>
      <c r="PLA123" s="49"/>
      <c r="PLB123" s="49"/>
      <c r="PLC123" s="49"/>
      <c r="PLD123" s="49"/>
      <c r="PLE123" s="49"/>
      <c r="PLF123" s="49"/>
      <c r="PLG123" s="49"/>
      <c r="PLH123" s="49"/>
      <c r="PLI123" s="49"/>
      <c r="PLJ123" s="49"/>
      <c r="PLK123" s="49"/>
      <c r="PLL123" s="49"/>
      <c r="PLM123" s="49"/>
      <c r="PLN123" s="49"/>
      <c r="PLO123" s="49"/>
      <c r="PLP123" s="49"/>
      <c r="PLQ123" s="49"/>
      <c r="PLR123" s="49"/>
      <c r="PLS123" s="49"/>
      <c r="PLT123" s="49"/>
      <c r="PLU123" s="49"/>
      <c r="PLV123" s="49"/>
      <c r="PLW123" s="49"/>
      <c r="PLX123" s="49"/>
      <c r="PLY123" s="49"/>
      <c r="PLZ123" s="49"/>
      <c r="PMA123" s="49"/>
      <c r="PMB123" s="49"/>
      <c r="PMC123" s="49"/>
      <c r="PMD123" s="49"/>
      <c r="PME123" s="49"/>
      <c r="PMF123" s="49"/>
      <c r="PMG123" s="49"/>
      <c r="PMH123" s="49"/>
      <c r="PMI123" s="49"/>
      <c r="PMJ123" s="49"/>
      <c r="PMK123" s="49"/>
      <c r="PML123" s="49"/>
      <c r="PMM123" s="49"/>
      <c r="PMN123" s="49"/>
      <c r="PMO123" s="49"/>
      <c r="PMP123" s="49"/>
      <c r="PMQ123" s="49"/>
      <c r="PMR123" s="49"/>
      <c r="PMS123" s="49"/>
      <c r="PMT123" s="49"/>
      <c r="PMU123" s="49"/>
      <c r="PMV123" s="49"/>
      <c r="PMW123" s="49"/>
      <c r="PMX123" s="49"/>
      <c r="PMY123" s="49"/>
      <c r="PMZ123" s="49"/>
      <c r="PNA123" s="49"/>
      <c r="PNB123" s="49"/>
      <c r="PNC123" s="49"/>
      <c r="PND123" s="49"/>
      <c r="PNE123" s="49"/>
      <c r="PNF123" s="49"/>
      <c r="PNG123" s="49"/>
      <c r="PNH123" s="49"/>
      <c r="PNI123" s="49"/>
      <c r="PNJ123" s="49"/>
      <c r="PNK123" s="49"/>
      <c r="PNL123" s="49"/>
      <c r="PNM123" s="49"/>
      <c r="PNN123" s="49"/>
      <c r="PNO123" s="49"/>
      <c r="PNP123" s="49"/>
      <c r="PNQ123" s="49"/>
      <c r="PNR123" s="49"/>
      <c r="PNS123" s="49"/>
      <c r="PNT123" s="49"/>
      <c r="PNU123" s="49"/>
      <c r="PNV123" s="49"/>
      <c r="PNW123" s="49"/>
      <c r="PNX123" s="49"/>
      <c r="PNY123" s="49"/>
      <c r="PNZ123" s="49"/>
      <c r="POA123" s="49"/>
      <c r="POB123" s="49"/>
      <c r="POC123" s="49"/>
      <c r="POD123" s="49"/>
      <c r="POE123" s="49"/>
      <c r="POF123" s="49"/>
      <c r="POG123" s="49"/>
      <c r="POH123" s="49"/>
      <c r="POI123" s="49"/>
      <c r="POJ123" s="49"/>
      <c r="POK123" s="49"/>
      <c r="POL123" s="49"/>
      <c r="POM123" s="49"/>
      <c r="PON123" s="49"/>
      <c r="POO123" s="49"/>
      <c r="POP123" s="49"/>
      <c r="POQ123" s="49"/>
      <c r="POR123" s="49"/>
      <c r="POS123" s="49"/>
      <c r="POT123" s="49"/>
      <c r="POU123" s="49"/>
      <c r="POV123" s="49"/>
      <c r="POW123" s="49"/>
      <c r="POX123" s="49"/>
      <c r="POY123" s="49"/>
      <c r="POZ123" s="49"/>
      <c r="PPA123" s="49"/>
      <c r="PPB123" s="49"/>
      <c r="PPC123" s="49"/>
      <c r="PPD123" s="49"/>
      <c r="PPE123" s="49"/>
      <c r="PPF123" s="49"/>
      <c r="PPG123" s="49"/>
      <c r="PPH123" s="49"/>
      <c r="PPI123" s="49"/>
      <c r="PPJ123" s="49"/>
      <c r="PPK123" s="49"/>
      <c r="PPL123" s="49"/>
      <c r="PPM123" s="49"/>
      <c r="PPN123" s="49"/>
      <c r="PPO123" s="49"/>
      <c r="PPP123" s="49"/>
      <c r="PPQ123" s="49"/>
      <c r="PPR123" s="49"/>
      <c r="PPS123" s="49"/>
      <c r="PPT123" s="49"/>
      <c r="PPU123" s="49"/>
      <c r="PPV123" s="49"/>
      <c r="PPW123" s="49"/>
      <c r="PPX123" s="49"/>
      <c r="PPY123" s="49"/>
      <c r="PPZ123" s="49"/>
      <c r="PQA123" s="49"/>
      <c r="PQB123" s="49"/>
      <c r="PQC123" s="49"/>
      <c r="PQD123" s="49"/>
      <c r="PQE123" s="49"/>
      <c r="PQF123" s="49"/>
      <c r="PQG123" s="49"/>
      <c r="PQH123" s="49"/>
      <c r="PQI123" s="49"/>
      <c r="PQJ123" s="49"/>
      <c r="PQK123" s="49"/>
      <c r="PQL123" s="49"/>
      <c r="PQM123" s="49"/>
      <c r="PQN123" s="49"/>
      <c r="PQO123" s="49"/>
      <c r="PQP123" s="49"/>
      <c r="PQQ123" s="49"/>
      <c r="PQR123" s="49"/>
      <c r="PQS123" s="49"/>
      <c r="PQT123" s="49"/>
      <c r="PQU123" s="49"/>
      <c r="PQV123" s="49"/>
      <c r="PQW123" s="49"/>
      <c r="PQX123" s="49"/>
      <c r="PQY123" s="49"/>
      <c r="PQZ123" s="49"/>
      <c r="PRA123" s="49"/>
      <c r="PRB123" s="49"/>
      <c r="PRC123" s="49"/>
      <c r="PRD123" s="49"/>
      <c r="PRE123" s="49"/>
      <c r="PRF123" s="49"/>
      <c r="PRG123" s="49"/>
      <c r="PRH123" s="49"/>
      <c r="PRI123" s="49"/>
      <c r="PRJ123" s="49"/>
      <c r="PRK123" s="49"/>
      <c r="PRL123" s="49"/>
      <c r="PRM123" s="49"/>
      <c r="PRN123" s="49"/>
      <c r="PRO123" s="49"/>
      <c r="PRP123" s="49"/>
      <c r="PRQ123" s="49"/>
      <c r="PRR123" s="49"/>
      <c r="PRS123" s="49"/>
      <c r="PRT123" s="49"/>
      <c r="PRU123" s="49"/>
      <c r="PRV123" s="49"/>
      <c r="PRW123" s="49"/>
      <c r="PRX123" s="49"/>
      <c r="PRY123" s="49"/>
      <c r="PRZ123" s="49"/>
      <c r="PSA123" s="49"/>
      <c r="PSB123" s="49"/>
      <c r="PSC123" s="49"/>
      <c r="PSD123" s="49"/>
      <c r="PSE123" s="49"/>
      <c r="PSF123" s="49"/>
      <c r="PSG123" s="49"/>
      <c r="PSH123" s="49"/>
      <c r="PSI123" s="49"/>
      <c r="PSJ123" s="49"/>
      <c r="PSK123" s="49"/>
      <c r="PSL123" s="49"/>
      <c r="PSM123" s="49"/>
      <c r="PSN123" s="49"/>
      <c r="PSO123" s="49"/>
      <c r="PSP123" s="49"/>
      <c r="PSQ123" s="49"/>
      <c r="PSR123" s="49"/>
      <c r="PSS123" s="49"/>
      <c r="PST123" s="49"/>
      <c r="PSU123" s="49"/>
      <c r="PSV123" s="49"/>
      <c r="PSW123" s="49"/>
      <c r="PSX123" s="49"/>
      <c r="PSY123" s="49"/>
      <c r="PSZ123" s="49"/>
      <c r="PTA123" s="49"/>
      <c r="PTB123" s="49"/>
      <c r="PTC123" s="49"/>
      <c r="PTD123" s="49"/>
      <c r="PTE123" s="49"/>
      <c r="PTF123" s="49"/>
      <c r="PTG123" s="49"/>
      <c r="PTH123" s="49"/>
      <c r="PTI123" s="49"/>
      <c r="PTJ123" s="49"/>
      <c r="PTK123" s="49"/>
      <c r="PTL123" s="49"/>
      <c r="PTM123" s="49"/>
      <c r="PTN123" s="49"/>
      <c r="PTO123" s="49"/>
      <c r="PTP123" s="49"/>
      <c r="PTQ123" s="49"/>
      <c r="PTR123" s="49"/>
      <c r="PTS123" s="49"/>
      <c r="PTT123" s="49"/>
      <c r="PTU123" s="49"/>
      <c r="PTV123" s="49"/>
      <c r="PTW123" s="49"/>
      <c r="PTX123" s="49"/>
      <c r="PTY123" s="49"/>
      <c r="PTZ123" s="49"/>
      <c r="PUA123" s="49"/>
      <c r="PUB123" s="49"/>
      <c r="PUC123" s="49"/>
      <c r="PUD123" s="49"/>
      <c r="PUE123" s="49"/>
      <c r="PUF123" s="49"/>
      <c r="PUG123" s="49"/>
      <c r="PUH123" s="49"/>
      <c r="PUI123" s="49"/>
      <c r="PUJ123" s="49"/>
      <c r="PUK123" s="49"/>
      <c r="PUL123" s="49"/>
      <c r="PUM123" s="49"/>
      <c r="PUN123" s="49"/>
      <c r="PUO123" s="49"/>
      <c r="PUP123" s="49"/>
      <c r="PUQ123" s="49"/>
      <c r="PUR123" s="49"/>
      <c r="PUS123" s="49"/>
      <c r="PUT123" s="49"/>
      <c r="PUU123" s="49"/>
      <c r="PUV123" s="49"/>
      <c r="PUW123" s="49"/>
      <c r="PUX123" s="49"/>
      <c r="PUY123" s="49"/>
      <c r="PUZ123" s="49"/>
      <c r="PVA123" s="49"/>
      <c r="PVB123" s="49"/>
      <c r="PVC123" s="49"/>
      <c r="PVD123" s="49"/>
      <c r="PVE123" s="49"/>
      <c r="PVF123" s="49"/>
      <c r="PVG123" s="49"/>
      <c r="PVH123" s="49"/>
      <c r="PVI123" s="49"/>
      <c r="PVJ123" s="49"/>
      <c r="PVK123" s="49"/>
      <c r="PVL123" s="49"/>
      <c r="PVM123" s="49"/>
      <c r="PVN123" s="49"/>
      <c r="PVO123" s="49"/>
      <c r="PVP123" s="49"/>
      <c r="PVQ123" s="49"/>
      <c r="PVR123" s="49"/>
      <c r="PVS123" s="49"/>
      <c r="PVT123" s="49"/>
      <c r="PVU123" s="49"/>
      <c r="PVV123" s="49"/>
      <c r="PVW123" s="49"/>
      <c r="PVX123" s="49"/>
      <c r="PVY123" s="49"/>
      <c r="PVZ123" s="49"/>
      <c r="PWA123" s="49"/>
      <c r="PWB123" s="49"/>
      <c r="PWC123" s="49"/>
      <c r="PWD123" s="49"/>
      <c r="PWE123" s="49"/>
      <c r="PWF123" s="49"/>
      <c r="PWG123" s="49"/>
      <c r="PWH123" s="49"/>
      <c r="PWI123" s="49"/>
      <c r="PWJ123" s="49"/>
      <c r="PWK123" s="49"/>
      <c r="PWL123" s="49"/>
      <c r="PWM123" s="49"/>
      <c r="PWN123" s="49"/>
      <c r="PWO123" s="49"/>
      <c r="PWP123" s="49"/>
      <c r="PWQ123" s="49"/>
      <c r="PWR123" s="49"/>
      <c r="PWS123" s="49"/>
      <c r="PWT123" s="49"/>
      <c r="PWU123" s="49"/>
      <c r="PWV123" s="49"/>
      <c r="PWW123" s="49"/>
      <c r="PWX123" s="49"/>
      <c r="PWY123" s="49"/>
      <c r="PWZ123" s="49"/>
      <c r="PXA123" s="49"/>
      <c r="PXB123" s="49"/>
      <c r="PXC123" s="49"/>
      <c r="PXD123" s="49"/>
      <c r="PXE123" s="49"/>
      <c r="PXF123" s="49"/>
      <c r="PXG123" s="49"/>
      <c r="PXH123" s="49"/>
      <c r="PXI123" s="49"/>
      <c r="PXJ123" s="49"/>
      <c r="PXK123" s="49"/>
      <c r="PXL123" s="49"/>
      <c r="PXM123" s="49"/>
      <c r="PXN123" s="49"/>
      <c r="PXO123" s="49"/>
      <c r="PXP123" s="49"/>
      <c r="PXQ123" s="49"/>
      <c r="PXR123" s="49"/>
      <c r="PXS123" s="49"/>
      <c r="PXT123" s="49"/>
      <c r="PXU123" s="49"/>
      <c r="PXV123" s="49"/>
      <c r="PXW123" s="49"/>
      <c r="PXX123" s="49"/>
      <c r="PXY123" s="49"/>
      <c r="PXZ123" s="49"/>
      <c r="PYA123" s="49"/>
      <c r="PYB123" s="49"/>
      <c r="PYC123" s="49"/>
      <c r="PYD123" s="49"/>
      <c r="PYE123" s="49"/>
      <c r="PYF123" s="49"/>
      <c r="PYG123" s="49"/>
      <c r="PYH123" s="49"/>
      <c r="PYI123" s="49"/>
      <c r="PYJ123" s="49"/>
      <c r="PYK123" s="49"/>
      <c r="PYL123" s="49"/>
      <c r="PYM123" s="49"/>
      <c r="PYN123" s="49"/>
      <c r="PYO123" s="49"/>
      <c r="PYP123" s="49"/>
      <c r="PYQ123" s="49"/>
      <c r="PYR123" s="49"/>
      <c r="PYS123" s="49"/>
      <c r="PYT123" s="49"/>
      <c r="PYU123" s="49"/>
      <c r="PYV123" s="49"/>
      <c r="PYW123" s="49"/>
      <c r="PYX123" s="49"/>
      <c r="PYY123" s="49"/>
      <c r="PYZ123" s="49"/>
      <c r="PZA123" s="49"/>
      <c r="PZB123" s="49"/>
      <c r="PZC123" s="49"/>
      <c r="PZD123" s="49"/>
      <c r="PZE123" s="49"/>
      <c r="PZF123" s="49"/>
      <c r="PZG123" s="49"/>
      <c r="PZH123" s="49"/>
      <c r="PZI123" s="49"/>
      <c r="PZJ123" s="49"/>
      <c r="PZK123" s="49"/>
      <c r="PZL123" s="49"/>
      <c r="PZM123" s="49"/>
      <c r="PZN123" s="49"/>
      <c r="PZO123" s="49"/>
      <c r="PZP123" s="49"/>
      <c r="PZQ123" s="49"/>
      <c r="PZR123" s="49"/>
      <c r="PZS123" s="49"/>
      <c r="PZT123" s="49"/>
      <c r="PZU123" s="49"/>
      <c r="PZV123" s="49"/>
      <c r="PZW123" s="49"/>
      <c r="PZX123" s="49"/>
      <c r="PZY123" s="49"/>
      <c r="PZZ123" s="49"/>
      <c r="QAA123" s="49"/>
      <c r="QAB123" s="49"/>
      <c r="QAC123" s="49"/>
      <c r="QAD123" s="49"/>
      <c r="QAE123" s="49"/>
      <c r="QAF123" s="49"/>
      <c r="QAG123" s="49"/>
      <c r="QAH123" s="49"/>
      <c r="QAI123" s="49"/>
      <c r="QAJ123" s="49"/>
      <c r="QAK123" s="49"/>
      <c r="QAL123" s="49"/>
      <c r="QAM123" s="49"/>
      <c r="QAN123" s="49"/>
      <c r="QAO123" s="49"/>
      <c r="QAP123" s="49"/>
      <c r="QAQ123" s="49"/>
      <c r="QAR123" s="49"/>
      <c r="QAS123" s="49"/>
      <c r="QAT123" s="49"/>
      <c r="QAU123" s="49"/>
      <c r="QAV123" s="49"/>
      <c r="QAW123" s="49"/>
      <c r="QAX123" s="49"/>
      <c r="QAY123" s="49"/>
      <c r="QAZ123" s="49"/>
      <c r="QBA123" s="49"/>
      <c r="QBB123" s="49"/>
      <c r="QBC123" s="49"/>
      <c r="QBD123" s="49"/>
      <c r="QBE123" s="49"/>
      <c r="QBF123" s="49"/>
      <c r="QBG123" s="49"/>
      <c r="QBH123" s="49"/>
      <c r="QBI123" s="49"/>
      <c r="QBJ123" s="49"/>
      <c r="QBK123" s="49"/>
      <c r="QBL123" s="49"/>
      <c r="QBM123" s="49"/>
      <c r="QBN123" s="49"/>
      <c r="QBO123" s="49"/>
      <c r="QBP123" s="49"/>
      <c r="QBQ123" s="49"/>
      <c r="QBR123" s="49"/>
      <c r="QBS123" s="49"/>
      <c r="QBT123" s="49"/>
      <c r="QBU123" s="49"/>
      <c r="QBV123" s="49"/>
      <c r="QBW123" s="49"/>
      <c r="QBX123" s="49"/>
      <c r="QBY123" s="49"/>
      <c r="QBZ123" s="49"/>
      <c r="QCA123" s="49"/>
      <c r="QCB123" s="49"/>
      <c r="QCC123" s="49"/>
      <c r="QCD123" s="49"/>
      <c r="QCE123" s="49"/>
      <c r="QCF123" s="49"/>
      <c r="QCG123" s="49"/>
      <c r="QCH123" s="49"/>
      <c r="QCI123" s="49"/>
      <c r="QCJ123" s="49"/>
      <c r="QCK123" s="49"/>
      <c r="QCL123" s="49"/>
      <c r="QCM123" s="49"/>
      <c r="QCN123" s="49"/>
      <c r="QCO123" s="49"/>
      <c r="QCP123" s="49"/>
      <c r="QCQ123" s="49"/>
      <c r="QCR123" s="49"/>
      <c r="QCS123" s="49"/>
      <c r="QCT123" s="49"/>
      <c r="QCU123" s="49"/>
      <c r="QCV123" s="49"/>
      <c r="QCW123" s="49"/>
      <c r="QCX123" s="49"/>
      <c r="QCY123" s="49"/>
      <c r="QCZ123" s="49"/>
      <c r="QDA123" s="49"/>
      <c r="QDB123" s="49"/>
      <c r="QDC123" s="49"/>
      <c r="QDD123" s="49"/>
      <c r="QDE123" s="49"/>
      <c r="QDF123" s="49"/>
      <c r="QDG123" s="49"/>
      <c r="QDH123" s="49"/>
      <c r="QDI123" s="49"/>
      <c r="QDJ123" s="49"/>
      <c r="QDK123" s="49"/>
      <c r="QDL123" s="49"/>
      <c r="QDM123" s="49"/>
      <c r="QDN123" s="49"/>
      <c r="QDO123" s="49"/>
      <c r="QDP123" s="49"/>
      <c r="QDQ123" s="49"/>
      <c r="QDR123" s="49"/>
      <c r="QDS123" s="49"/>
      <c r="QDT123" s="49"/>
      <c r="QDU123" s="49"/>
      <c r="QDV123" s="49"/>
      <c r="QDW123" s="49"/>
      <c r="QDX123" s="49"/>
      <c r="QDY123" s="49"/>
      <c r="QDZ123" s="49"/>
      <c r="QEA123" s="49"/>
      <c r="QEB123" s="49"/>
      <c r="QEC123" s="49"/>
      <c r="QED123" s="49"/>
      <c r="QEE123" s="49"/>
      <c r="QEF123" s="49"/>
      <c r="QEG123" s="49"/>
      <c r="QEH123" s="49"/>
      <c r="QEI123" s="49"/>
      <c r="QEJ123" s="49"/>
      <c r="QEK123" s="49"/>
      <c r="QEL123" s="49"/>
      <c r="QEM123" s="49"/>
      <c r="QEN123" s="49"/>
      <c r="QEO123" s="49"/>
      <c r="QEP123" s="49"/>
      <c r="QEQ123" s="49"/>
      <c r="QER123" s="49"/>
      <c r="QES123" s="49"/>
      <c r="QET123" s="49"/>
      <c r="QEU123" s="49"/>
      <c r="QEV123" s="49"/>
      <c r="QEW123" s="49"/>
      <c r="QEX123" s="49"/>
      <c r="QEY123" s="49"/>
      <c r="QEZ123" s="49"/>
      <c r="QFA123" s="49"/>
      <c r="QFB123" s="49"/>
      <c r="QFC123" s="49"/>
      <c r="QFD123" s="49"/>
      <c r="QFE123" s="49"/>
      <c r="QFF123" s="49"/>
      <c r="QFG123" s="49"/>
      <c r="QFH123" s="49"/>
      <c r="QFI123" s="49"/>
      <c r="QFJ123" s="49"/>
      <c r="QFK123" s="49"/>
      <c r="QFL123" s="49"/>
      <c r="QFM123" s="49"/>
      <c r="QFN123" s="49"/>
      <c r="QFO123" s="49"/>
      <c r="QFP123" s="49"/>
      <c r="QFQ123" s="49"/>
      <c r="QFR123" s="49"/>
      <c r="QFS123" s="49"/>
      <c r="QFT123" s="49"/>
      <c r="QFU123" s="49"/>
      <c r="QFV123" s="49"/>
      <c r="QFW123" s="49"/>
      <c r="QFX123" s="49"/>
      <c r="QFY123" s="49"/>
      <c r="QFZ123" s="49"/>
      <c r="QGA123" s="49"/>
      <c r="QGB123" s="49"/>
      <c r="QGC123" s="49"/>
      <c r="QGD123" s="49"/>
      <c r="QGE123" s="49"/>
      <c r="QGF123" s="49"/>
      <c r="QGG123" s="49"/>
      <c r="QGH123" s="49"/>
      <c r="QGI123" s="49"/>
      <c r="QGJ123" s="49"/>
      <c r="QGK123" s="49"/>
      <c r="QGL123" s="49"/>
      <c r="QGM123" s="49"/>
      <c r="QGN123" s="49"/>
      <c r="QGO123" s="49"/>
      <c r="QGP123" s="49"/>
      <c r="QGQ123" s="49"/>
      <c r="QGR123" s="49"/>
      <c r="QGS123" s="49"/>
      <c r="QGT123" s="49"/>
      <c r="QGU123" s="49"/>
      <c r="QGV123" s="49"/>
      <c r="QGW123" s="49"/>
      <c r="QGX123" s="49"/>
      <c r="QGY123" s="49"/>
      <c r="QGZ123" s="49"/>
      <c r="QHA123" s="49"/>
      <c r="QHB123" s="49"/>
      <c r="QHC123" s="49"/>
      <c r="QHD123" s="49"/>
      <c r="QHE123" s="49"/>
      <c r="QHF123" s="49"/>
      <c r="QHG123" s="49"/>
      <c r="QHH123" s="49"/>
      <c r="QHI123" s="49"/>
      <c r="QHJ123" s="49"/>
      <c r="QHK123" s="49"/>
      <c r="QHL123" s="49"/>
      <c r="QHM123" s="49"/>
      <c r="QHN123" s="49"/>
      <c r="QHO123" s="49"/>
      <c r="QHP123" s="49"/>
      <c r="QHQ123" s="49"/>
      <c r="QHR123" s="49"/>
      <c r="QHS123" s="49"/>
      <c r="QHT123" s="49"/>
      <c r="QHU123" s="49"/>
      <c r="QHV123" s="49"/>
      <c r="QHW123" s="49"/>
      <c r="QHX123" s="49"/>
      <c r="QHY123" s="49"/>
      <c r="QHZ123" s="49"/>
      <c r="QIA123" s="49"/>
      <c r="QIB123" s="49"/>
      <c r="QIC123" s="49"/>
      <c r="QID123" s="49"/>
      <c r="QIE123" s="49"/>
      <c r="QIF123" s="49"/>
      <c r="QIG123" s="49"/>
      <c r="QIH123" s="49"/>
      <c r="QII123" s="49"/>
      <c r="QIJ123" s="49"/>
      <c r="QIK123" s="49"/>
      <c r="QIL123" s="49"/>
      <c r="QIM123" s="49"/>
      <c r="QIN123" s="49"/>
      <c r="QIO123" s="49"/>
      <c r="QIP123" s="49"/>
      <c r="QIQ123" s="49"/>
      <c r="QIR123" s="49"/>
      <c r="QIS123" s="49"/>
      <c r="QIT123" s="49"/>
      <c r="QIU123" s="49"/>
      <c r="QIV123" s="49"/>
      <c r="QIW123" s="49"/>
      <c r="QIX123" s="49"/>
      <c r="QIY123" s="49"/>
      <c r="QIZ123" s="49"/>
      <c r="QJA123" s="49"/>
      <c r="QJB123" s="49"/>
      <c r="QJC123" s="49"/>
      <c r="QJD123" s="49"/>
      <c r="QJE123" s="49"/>
      <c r="QJF123" s="49"/>
      <c r="QJG123" s="49"/>
      <c r="QJH123" s="49"/>
      <c r="QJI123" s="49"/>
      <c r="QJJ123" s="49"/>
      <c r="QJK123" s="49"/>
      <c r="QJL123" s="49"/>
      <c r="QJM123" s="49"/>
      <c r="QJN123" s="49"/>
      <c r="QJO123" s="49"/>
      <c r="QJP123" s="49"/>
      <c r="QJQ123" s="49"/>
      <c r="QJR123" s="49"/>
      <c r="QJS123" s="49"/>
      <c r="QJT123" s="49"/>
      <c r="QJU123" s="49"/>
      <c r="QJV123" s="49"/>
      <c r="QJW123" s="49"/>
      <c r="QJX123" s="49"/>
      <c r="QJY123" s="49"/>
      <c r="QJZ123" s="49"/>
      <c r="QKA123" s="49"/>
      <c r="QKB123" s="49"/>
      <c r="QKC123" s="49"/>
      <c r="QKD123" s="49"/>
      <c r="QKE123" s="49"/>
      <c r="QKF123" s="49"/>
      <c r="QKG123" s="49"/>
      <c r="QKH123" s="49"/>
      <c r="QKI123" s="49"/>
      <c r="QKJ123" s="49"/>
      <c r="QKK123" s="49"/>
      <c r="QKL123" s="49"/>
      <c r="QKM123" s="49"/>
      <c r="QKN123" s="49"/>
      <c r="QKO123" s="49"/>
      <c r="QKP123" s="49"/>
      <c r="QKQ123" s="49"/>
      <c r="QKR123" s="49"/>
      <c r="QKS123" s="49"/>
      <c r="QKT123" s="49"/>
      <c r="QKU123" s="49"/>
      <c r="QKV123" s="49"/>
      <c r="QKW123" s="49"/>
      <c r="QKX123" s="49"/>
      <c r="QKY123" s="49"/>
      <c r="QKZ123" s="49"/>
      <c r="QLA123" s="49"/>
      <c r="QLB123" s="49"/>
      <c r="QLC123" s="49"/>
      <c r="QLD123" s="49"/>
      <c r="QLE123" s="49"/>
      <c r="QLF123" s="49"/>
      <c r="QLG123" s="49"/>
      <c r="QLH123" s="49"/>
      <c r="QLI123" s="49"/>
      <c r="QLJ123" s="49"/>
      <c r="QLK123" s="49"/>
      <c r="QLL123" s="49"/>
      <c r="QLM123" s="49"/>
      <c r="QLN123" s="49"/>
      <c r="QLO123" s="49"/>
      <c r="QLP123" s="49"/>
      <c r="QLQ123" s="49"/>
      <c r="QLR123" s="49"/>
      <c r="QLS123" s="49"/>
      <c r="QLT123" s="49"/>
      <c r="QLU123" s="49"/>
      <c r="QLV123" s="49"/>
      <c r="QLW123" s="49"/>
      <c r="QLX123" s="49"/>
      <c r="QLY123" s="49"/>
      <c r="QLZ123" s="49"/>
      <c r="QMA123" s="49"/>
      <c r="QMB123" s="49"/>
      <c r="QMC123" s="49"/>
      <c r="QMD123" s="49"/>
      <c r="QME123" s="49"/>
      <c r="QMF123" s="49"/>
      <c r="QMG123" s="49"/>
      <c r="QMH123" s="49"/>
      <c r="QMI123" s="49"/>
      <c r="QMJ123" s="49"/>
      <c r="QMK123" s="49"/>
      <c r="QML123" s="49"/>
      <c r="QMM123" s="49"/>
      <c r="QMN123" s="49"/>
      <c r="QMO123" s="49"/>
      <c r="QMP123" s="49"/>
      <c r="QMQ123" s="49"/>
      <c r="QMR123" s="49"/>
      <c r="QMS123" s="49"/>
      <c r="QMT123" s="49"/>
      <c r="QMU123" s="49"/>
      <c r="QMV123" s="49"/>
      <c r="QMW123" s="49"/>
      <c r="QMX123" s="49"/>
      <c r="QMY123" s="49"/>
      <c r="QMZ123" s="49"/>
      <c r="QNA123" s="49"/>
      <c r="QNB123" s="49"/>
      <c r="QNC123" s="49"/>
      <c r="QND123" s="49"/>
      <c r="QNE123" s="49"/>
      <c r="QNF123" s="49"/>
      <c r="QNG123" s="49"/>
      <c r="QNH123" s="49"/>
      <c r="QNI123" s="49"/>
      <c r="QNJ123" s="49"/>
      <c r="QNK123" s="49"/>
      <c r="QNL123" s="49"/>
      <c r="QNM123" s="49"/>
      <c r="QNN123" s="49"/>
      <c r="QNO123" s="49"/>
      <c r="QNP123" s="49"/>
      <c r="QNQ123" s="49"/>
      <c r="QNR123" s="49"/>
      <c r="QNS123" s="49"/>
      <c r="QNT123" s="49"/>
      <c r="QNU123" s="49"/>
      <c r="QNV123" s="49"/>
      <c r="QNW123" s="49"/>
      <c r="QNX123" s="49"/>
      <c r="QNY123" s="49"/>
      <c r="QNZ123" s="49"/>
      <c r="QOA123" s="49"/>
      <c r="QOB123" s="49"/>
      <c r="QOC123" s="49"/>
      <c r="QOD123" s="49"/>
      <c r="QOE123" s="49"/>
      <c r="QOF123" s="49"/>
      <c r="QOG123" s="49"/>
      <c r="QOH123" s="49"/>
      <c r="QOI123" s="49"/>
      <c r="QOJ123" s="49"/>
      <c r="QOK123" s="49"/>
      <c r="QOL123" s="49"/>
      <c r="QOM123" s="49"/>
      <c r="QON123" s="49"/>
      <c r="QOO123" s="49"/>
      <c r="QOP123" s="49"/>
      <c r="QOQ123" s="49"/>
      <c r="QOR123" s="49"/>
      <c r="QOS123" s="49"/>
      <c r="QOT123" s="49"/>
      <c r="QOU123" s="49"/>
      <c r="QOV123" s="49"/>
      <c r="QOW123" s="49"/>
      <c r="QOX123" s="49"/>
      <c r="QOY123" s="49"/>
      <c r="QOZ123" s="49"/>
      <c r="QPA123" s="49"/>
      <c r="QPB123" s="49"/>
      <c r="QPC123" s="49"/>
      <c r="QPD123" s="49"/>
      <c r="QPE123" s="49"/>
      <c r="QPF123" s="49"/>
      <c r="QPG123" s="49"/>
      <c r="QPH123" s="49"/>
      <c r="QPI123" s="49"/>
      <c r="QPJ123" s="49"/>
      <c r="QPK123" s="49"/>
      <c r="QPL123" s="49"/>
      <c r="QPM123" s="49"/>
      <c r="QPN123" s="49"/>
      <c r="QPO123" s="49"/>
      <c r="QPP123" s="49"/>
      <c r="QPQ123" s="49"/>
      <c r="QPR123" s="49"/>
      <c r="QPS123" s="49"/>
      <c r="QPT123" s="49"/>
      <c r="QPU123" s="49"/>
      <c r="QPV123" s="49"/>
      <c r="QPW123" s="49"/>
      <c r="QPX123" s="49"/>
      <c r="QPY123" s="49"/>
      <c r="QPZ123" s="49"/>
      <c r="QQA123" s="49"/>
      <c r="QQB123" s="49"/>
      <c r="QQC123" s="49"/>
      <c r="QQD123" s="49"/>
      <c r="QQE123" s="49"/>
      <c r="QQF123" s="49"/>
      <c r="QQG123" s="49"/>
      <c r="QQH123" s="49"/>
      <c r="QQI123" s="49"/>
      <c r="QQJ123" s="49"/>
      <c r="QQK123" s="49"/>
      <c r="QQL123" s="49"/>
      <c r="QQM123" s="49"/>
      <c r="QQN123" s="49"/>
      <c r="QQO123" s="49"/>
      <c r="QQP123" s="49"/>
      <c r="QQQ123" s="49"/>
      <c r="QQR123" s="49"/>
      <c r="QQS123" s="49"/>
      <c r="QQT123" s="49"/>
      <c r="QQU123" s="49"/>
      <c r="QQV123" s="49"/>
      <c r="QQW123" s="49"/>
      <c r="QQX123" s="49"/>
      <c r="QQY123" s="49"/>
      <c r="QQZ123" s="49"/>
      <c r="QRA123" s="49"/>
      <c r="QRB123" s="49"/>
      <c r="QRC123" s="49"/>
      <c r="QRD123" s="49"/>
      <c r="QRE123" s="49"/>
      <c r="QRF123" s="49"/>
      <c r="QRG123" s="49"/>
      <c r="QRH123" s="49"/>
      <c r="QRI123" s="49"/>
      <c r="QRJ123" s="49"/>
      <c r="QRK123" s="49"/>
      <c r="QRL123" s="49"/>
      <c r="QRM123" s="49"/>
      <c r="QRN123" s="49"/>
      <c r="QRO123" s="49"/>
      <c r="QRP123" s="49"/>
      <c r="QRQ123" s="49"/>
      <c r="QRR123" s="49"/>
      <c r="QRS123" s="49"/>
      <c r="QRT123" s="49"/>
      <c r="QRU123" s="49"/>
      <c r="QRV123" s="49"/>
      <c r="QRW123" s="49"/>
      <c r="QRX123" s="49"/>
      <c r="QRY123" s="49"/>
      <c r="QRZ123" s="49"/>
      <c r="QSA123" s="49"/>
      <c r="QSB123" s="49"/>
      <c r="QSC123" s="49"/>
      <c r="QSD123" s="49"/>
      <c r="QSE123" s="49"/>
      <c r="QSF123" s="49"/>
      <c r="QSG123" s="49"/>
      <c r="QSH123" s="49"/>
      <c r="QSI123" s="49"/>
      <c r="QSJ123" s="49"/>
      <c r="QSK123" s="49"/>
      <c r="QSL123" s="49"/>
      <c r="QSM123" s="49"/>
      <c r="QSN123" s="49"/>
      <c r="QSO123" s="49"/>
      <c r="QSP123" s="49"/>
      <c r="QSQ123" s="49"/>
      <c r="QSR123" s="49"/>
      <c r="QSS123" s="49"/>
      <c r="QST123" s="49"/>
      <c r="QSU123" s="49"/>
      <c r="QSV123" s="49"/>
      <c r="QSW123" s="49"/>
      <c r="QSX123" s="49"/>
      <c r="QSY123" s="49"/>
      <c r="QSZ123" s="49"/>
      <c r="QTA123" s="49"/>
      <c r="QTB123" s="49"/>
      <c r="QTC123" s="49"/>
      <c r="QTD123" s="49"/>
      <c r="QTE123" s="49"/>
      <c r="QTF123" s="49"/>
      <c r="QTG123" s="49"/>
      <c r="QTH123" s="49"/>
      <c r="QTI123" s="49"/>
      <c r="QTJ123" s="49"/>
      <c r="QTK123" s="49"/>
      <c r="QTL123" s="49"/>
      <c r="QTM123" s="49"/>
      <c r="QTN123" s="49"/>
      <c r="QTO123" s="49"/>
      <c r="QTP123" s="49"/>
      <c r="QTQ123" s="49"/>
      <c r="QTR123" s="49"/>
      <c r="QTS123" s="49"/>
      <c r="QTT123" s="49"/>
      <c r="QTU123" s="49"/>
      <c r="QTV123" s="49"/>
      <c r="QTW123" s="49"/>
      <c r="QTX123" s="49"/>
      <c r="QTY123" s="49"/>
      <c r="QTZ123" s="49"/>
      <c r="QUA123" s="49"/>
      <c r="QUB123" s="49"/>
      <c r="QUC123" s="49"/>
      <c r="QUD123" s="49"/>
      <c r="QUE123" s="49"/>
      <c r="QUF123" s="49"/>
      <c r="QUG123" s="49"/>
      <c r="QUH123" s="49"/>
      <c r="QUI123" s="49"/>
      <c r="QUJ123" s="49"/>
      <c r="QUK123" s="49"/>
      <c r="QUL123" s="49"/>
      <c r="QUM123" s="49"/>
      <c r="QUN123" s="49"/>
      <c r="QUO123" s="49"/>
      <c r="QUP123" s="49"/>
      <c r="QUQ123" s="49"/>
      <c r="QUR123" s="49"/>
      <c r="QUS123" s="49"/>
      <c r="QUT123" s="49"/>
      <c r="QUU123" s="49"/>
      <c r="QUV123" s="49"/>
      <c r="QUW123" s="49"/>
      <c r="QUX123" s="49"/>
      <c r="QUY123" s="49"/>
      <c r="QUZ123" s="49"/>
      <c r="QVA123" s="49"/>
      <c r="QVB123" s="49"/>
      <c r="QVC123" s="49"/>
      <c r="QVD123" s="49"/>
      <c r="QVE123" s="49"/>
      <c r="QVF123" s="49"/>
      <c r="QVG123" s="49"/>
      <c r="QVH123" s="49"/>
      <c r="QVI123" s="49"/>
      <c r="QVJ123" s="49"/>
      <c r="QVK123" s="49"/>
      <c r="QVL123" s="49"/>
      <c r="QVM123" s="49"/>
      <c r="QVN123" s="49"/>
      <c r="QVO123" s="49"/>
      <c r="QVP123" s="49"/>
      <c r="QVQ123" s="49"/>
      <c r="QVR123" s="49"/>
      <c r="QVS123" s="49"/>
      <c r="QVT123" s="49"/>
      <c r="QVU123" s="49"/>
      <c r="QVV123" s="49"/>
      <c r="QVW123" s="49"/>
      <c r="QVX123" s="49"/>
      <c r="QVY123" s="49"/>
      <c r="QVZ123" s="49"/>
      <c r="QWA123" s="49"/>
      <c r="QWB123" s="49"/>
      <c r="QWC123" s="49"/>
      <c r="QWD123" s="49"/>
      <c r="QWE123" s="49"/>
      <c r="QWF123" s="49"/>
      <c r="QWG123" s="49"/>
      <c r="QWH123" s="49"/>
      <c r="QWI123" s="49"/>
      <c r="QWJ123" s="49"/>
      <c r="QWK123" s="49"/>
      <c r="QWL123" s="49"/>
      <c r="QWM123" s="49"/>
      <c r="QWN123" s="49"/>
      <c r="QWO123" s="49"/>
      <c r="QWP123" s="49"/>
      <c r="QWQ123" s="49"/>
      <c r="QWR123" s="49"/>
      <c r="QWS123" s="49"/>
      <c r="QWT123" s="49"/>
      <c r="QWU123" s="49"/>
      <c r="QWV123" s="49"/>
      <c r="QWW123" s="49"/>
      <c r="QWX123" s="49"/>
      <c r="QWY123" s="49"/>
      <c r="QWZ123" s="49"/>
      <c r="QXA123" s="49"/>
      <c r="QXB123" s="49"/>
      <c r="QXC123" s="49"/>
      <c r="QXD123" s="49"/>
      <c r="QXE123" s="49"/>
      <c r="QXF123" s="49"/>
      <c r="QXG123" s="49"/>
      <c r="QXH123" s="49"/>
      <c r="QXI123" s="49"/>
      <c r="QXJ123" s="49"/>
      <c r="QXK123" s="49"/>
      <c r="QXL123" s="49"/>
      <c r="QXM123" s="49"/>
      <c r="QXN123" s="49"/>
      <c r="QXO123" s="49"/>
      <c r="QXP123" s="49"/>
      <c r="QXQ123" s="49"/>
      <c r="QXR123" s="49"/>
      <c r="QXS123" s="49"/>
      <c r="QXT123" s="49"/>
      <c r="QXU123" s="49"/>
      <c r="QXV123" s="49"/>
      <c r="QXW123" s="49"/>
      <c r="QXX123" s="49"/>
      <c r="QXY123" s="49"/>
      <c r="QXZ123" s="49"/>
      <c r="QYA123" s="49"/>
      <c r="QYB123" s="49"/>
      <c r="QYC123" s="49"/>
      <c r="QYD123" s="49"/>
      <c r="QYE123" s="49"/>
      <c r="QYF123" s="49"/>
      <c r="QYG123" s="49"/>
      <c r="QYH123" s="49"/>
      <c r="QYI123" s="49"/>
      <c r="QYJ123" s="49"/>
      <c r="QYK123" s="49"/>
      <c r="QYL123" s="49"/>
      <c r="QYM123" s="49"/>
      <c r="QYN123" s="49"/>
      <c r="QYO123" s="49"/>
      <c r="QYP123" s="49"/>
      <c r="QYQ123" s="49"/>
      <c r="QYR123" s="49"/>
      <c r="QYS123" s="49"/>
      <c r="QYT123" s="49"/>
      <c r="QYU123" s="49"/>
      <c r="QYV123" s="49"/>
      <c r="QYW123" s="49"/>
      <c r="QYX123" s="49"/>
      <c r="QYY123" s="49"/>
      <c r="QYZ123" s="49"/>
      <c r="QZA123" s="49"/>
      <c r="QZB123" s="49"/>
      <c r="QZC123" s="49"/>
      <c r="QZD123" s="49"/>
      <c r="QZE123" s="49"/>
      <c r="QZF123" s="49"/>
      <c r="QZG123" s="49"/>
      <c r="QZH123" s="49"/>
      <c r="QZI123" s="49"/>
      <c r="QZJ123" s="49"/>
      <c r="QZK123" s="49"/>
      <c r="QZL123" s="49"/>
      <c r="QZM123" s="49"/>
      <c r="QZN123" s="49"/>
      <c r="QZO123" s="49"/>
      <c r="QZP123" s="49"/>
      <c r="QZQ123" s="49"/>
      <c r="QZR123" s="49"/>
      <c r="QZS123" s="49"/>
      <c r="QZT123" s="49"/>
      <c r="QZU123" s="49"/>
      <c r="QZV123" s="49"/>
      <c r="QZW123" s="49"/>
      <c r="QZX123" s="49"/>
      <c r="QZY123" s="49"/>
      <c r="QZZ123" s="49"/>
      <c r="RAA123" s="49"/>
      <c r="RAB123" s="49"/>
      <c r="RAC123" s="49"/>
      <c r="RAD123" s="49"/>
      <c r="RAE123" s="49"/>
      <c r="RAF123" s="49"/>
      <c r="RAG123" s="49"/>
      <c r="RAH123" s="49"/>
      <c r="RAI123" s="49"/>
      <c r="RAJ123" s="49"/>
      <c r="RAK123" s="49"/>
      <c r="RAL123" s="49"/>
      <c r="RAM123" s="49"/>
      <c r="RAN123" s="49"/>
      <c r="RAO123" s="49"/>
      <c r="RAP123" s="49"/>
      <c r="RAQ123" s="49"/>
      <c r="RAR123" s="49"/>
      <c r="RAS123" s="49"/>
      <c r="RAT123" s="49"/>
      <c r="RAU123" s="49"/>
      <c r="RAV123" s="49"/>
      <c r="RAW123" s="49"/>
      <c r="RAX123" s="49"/>
      <c r="RAY123" s="49"/>
      <c r="RAZ123" s="49"/>
      <c r="RBA123" s="49"/>
      <c r="RBB123" s="49"/>
      <c r="RBC123" s="49"/>
      <c r="RBD123" s="49"/>
      <c r="RBE123" s="49"/>
      <c r="RBF123" s="49"/>
      <c r="RBG123" s="49"/>
      <c r="RBH123" s="49"/>
      <c r="RBI123" s="49"/>
      <c r="RBJ123" s="49"/>
      <c r="RBK123" s="49"/>
      <c r="RBL123" s="49"/>
      <c r="RBM123" s="49"/>
      <c r="RBN123" s="49"/>
      <c r="RBO123" s="49"/>
      <c r="RBP123" s="49"/>
      <c r="RBQ123" s="49"/>
      <c r="RBR123" s="49"/>
      <c r="RBS123" s="49"/>
      <c r="RBT123" s="49"/>
      <c r="RBU123" s="49"/>
      <c r="RBV123" s="49"/>
      <c r="RBW123" s="49"/>
      <c r="RBX123" s="49"/>
      <c r="RBY123" s="49"/>
      <c r="RBZ123" s="49"/>
      <c r="RCA123" s="49"/>
      <c r="RCB123" s="49"/>
      <c r="RCC123" s="49"/>
      <c r="RCD123" s="49"/>
      <c r="RCE123" s="49"/>
      <c r="RCF123" s="49"/>
      <c r="RCG123" s="49"/>
      <c r="RCH123" s="49"/>
      <c r="RCI123" s="49"/>
      <c r="RCJ123" s="49"/>
      <c r="RCK123" s="49"/>
      <c r="RCL123" s="49"/>
      <c r="RCM123" s="49"/>
      <c r="RCN123" s="49"/>
      <c r="RCO123" s="49"/>
      <c r="RCP123" s="49"/>
      <c r="RCQ123" s="49"/>
      <c r="RCR123" s="49"/>
      <c r="RCS123" s="49"/>
      <c r="RCT123" s="49"/>
      <c r="RCU123" s="49"/>
      <c r="RCV123" s="49"/>
      <c r="RCW123" s="49"/>
      <c r="RCX123" s="49"/>
      <c r="RCY123" s="49"/>
      <c r="RCZ123" s="49"/>
      <c r="RDA123" s="49"/>
      <c r="RDB123" s="49"/>
      <c r="RDC123" s="49"/>
      <c r="RDD123" s="49"/>
      <c r="RDE123" s="49"/>
      <c r="RDF123" s="49"/>
      <c r="RDG123" s="49"/>
      <c r="RDH123" s="49"/>
      <c r="RDI123" s="49"/>
      <c r="RDJ123" s="49"/>
      <c r="RDK123" s="49"/>
      <c r="RDL123" s="49"/>
      <c r="RDM123" s="49"/>
      <c r="RDN123" s="49"/>
      <c r="RDO123" s="49"/>
      <c r="RDP123" s="49"/>
      <c r="RDQ123" s="49"/>
      <c r="RDR123" s="49"/>
      <c r="RDS123" s="49"/>
      <c r="RDT123" s="49"/>
      <c r="RDU123" s="49"/>
      <c r="RDV123" s="49"/>
      <c r="RDW123" s="49"/>
      <c r="RDX123" s="49"/>
      <c r="RDY123" s="49"/>
      <c r="RDZ123" s="49"/>
      <c r="REA123" s="49"/>
      <c r="REB123" s="49"/>
      <c r="REC123" s="49"/>
      <c r="RED123" s="49"/>
      <c r="REE123" s="49"/>
      <c r="REF123" s="49"/>
      <c r="REG123" s="49"/>
      <c r="REH123" s="49"/>
      <c r="REI123" s="49"/>
      <c r="REJ123" s="49"/>
      <c r="REK123" s="49"/>
      <c r="REL123" s="49"/>
      <c r="REM123" s="49"/>
      <c r="REN123" s="49"/>
      <c r="REO123" s="49"/>
      <c r="REP123" s="49"/>
      <c r="REQ123" s="49"/>
      <c r="RER123" s="49"/>
      <c r="RES123" s="49"/>
      <c r="RET123" s="49"/>
      <c r="REU123" s="49"/>
      <c r="REV123" s="49"/>
      <c r="REW123" s="49"/>
      <c r="REX123" s="49"/>
      <c r="REY123" s="49"/>
      <c r="REZ123" s="49"/>
      <c r="RFA123" s="49"/>
      <c r="RFB123" s="49"/>
      <c r="RFC123" s="49"/>
      <c r="RFD123" s="49"/>
      <c r="RFE123" s="49"/>
      <c r="RFF123" s="49"/>
      <c r="RFG123" s="49"/>
      <c r="RFH123" s="49"/>
      <c r="RFI123" s="49"/>
      <c r="RFJ123" s="49"/>
      <c r="RFK123" s="49"/>
      <c r="RFL123" s="49"/>
      <c r="RFM123" s="49"/>
      <c r="RFN123" s="49"/>
      <c r="RFO123" s="49"/>
      <c r="RFP123" s="49"/>
      <c r="RFQ123" s="49"/>
      <c r="RFR123" s="49"/>
      <c r="RFS123" s="49"/>
      <c r="RFT123" s="49"/>
      <c r="RFU123" s="49"/>
      <c r="RFV123" s="49"/>
      <c r="RFW123" s="49"/>
      <c r="RFX123" s="49"/>
      <c r="RFY123" s="49"/>
      <c r="RFZ123" s="49"/>
      <c r="RGA123" s="49"/>
      <c r="RGB123" s="49"/>
      <c r="RGC123" s="49"/>
      <c r="RGD123" s="49"/>
      <c r="RGE123" s="49"/>
      <c r="RGF123" s="49"/>
      <c r="RGG123" s="49"/>
      <c r="RGH123" s="49"/>
      <c r="RGI123" s="49"/>
      <c r="RGJ123" s="49"/>
      <c r="RGK123" s="49"/>
      <c r="RGL123" s="49"/>
      <c r="RGM123" s="49"/>
      <c r="RGN123" s="49"/>
      <c r="RGO123" s="49"/>
      <c r="RGP123" s="49"/>
      <c r="RGQ123" s="49"/>
      <c r="RGR123" s="49"/>
      <c r="RGS123" s="49"/>
      <c r="RGT123" s="49"/>
      <c r="RGU123" s="49"/>
      <c r="RGV123" s="49"/>
      <c r="RGW123" s="49"/>
      <c r="RGX123" s="49"/>
      <c r="RGY123" s="49"/>
      <c r="RGZ123" s="49"/>
      <c r="RHA123" s="49"/>
      <c r="RHB123" s="49"/>
      <c r="RHC123" s="49"/>
      <c r="RHD123" s="49"/>
      <c r="RHE123" s="49"/>
      <c r="RHF123" s="49"/>
      <c r="RHG123" s="49"/>
      <c r="RHH123" s="49"/>
      <c r="RHI123" s="49"/>
      <c r="RHJ123" s="49"/>
      <c r="RHK123" s="49"/>
      <c r="RHL123" s="49"/>
      <c r="RHM123" s="49"/>
      <c r="RHN123" s="49"/>
      <c r="RHO123" s="49"/>
      <c r="RHP123" s="49"/>
      <c r="RHQ123" s="49"/>
      <c r="RHR123" s="49"/>
      <c r="RHS123" s="49"/>
      <c r="RHT123" s="49"/>
      <c r="RHU123" s="49"/>
      <c r="RHV123" s="49"/>
      <c r="RHW123" s="49"/>
      <c r="RHX123" s="49"/>
      <c r="RHY123" s="49"/>
      <c r="RHZ123" s="49"/>
      <c r="RIA123" s="49"/>
      <c r="RIB123" s="49"/>
      <c r="RIC123" s="49"/>
      <c r="RID123" s="49"/>
      <c r="RIE123" s="49"/>
      <c r="RIF123" s="49"/>
      <c r="RIG123" s="49"/>
      <c r="RIH123" s="49"/>
      <c r="RII123" s="49"/>
      <c r="RIJ123" s="49"/>
      <c r="RIK123" s="49"/>
      <c r="RIL123" s="49"/>
      <c r="RIM123" s="49"/>
      <c r="RIN123" s="49"/>
      <c r="RIO123" s="49"/>
      <c r="RIP123" s="49"/>
      <c r="RIQ123" s="49"/>
      <c r="RIR123" s="49"/>
      <c r="RIS123" s="49"/>
      <c r="RIT123" s="49"/>
      <c r="RIU123" s="49"/>
      <c r="RIV123" s="49"/>
      <c r="RIW123" s="49"/>
      <c r="RIX123" s="49"/>
      <c r="RIY123" s="49"/>
      <c r="RIZ123" s="49"/>
      <c r="RJA123" s="49"/>
      <c r="RJB123" s="49"/>
      <c r="RJC123" s="49"/>
      <c r="RJD123" s="49"/>
      <c r="RJE123" s="49"/>
      <c r="RJF123" s="49"/>
      <c r="RJG123" s="49"/>
      <c r="RJH123" s="49"/>
      <c r="RJI123" s="49"/>
      <c r="RJJ123" s="49"/>
      <c r="RJK123" s="49"/>
      <c r="RJL123" s="49"/>
      <c r="RJM123" s="49"/>
      <c r="RJN123" s="49"/>
      <c r="RJO123" s="49"/>
      <c r="RJP123" s="49"/>
      <c r="RJQ123" s="49"/>
      <c r="RJR123" s="49"/>
      <c r="RJS123" s="49"/>
      <c r="RJT123" s="49"/>
      <c r="RJU123" s="49"/>
      <c r="RJV123" s="49"/>
      <c r="RJW123" s="49"/>
      <c r="RJX123" s="49"/>
      <c r="RJY123" s="49"/>
      <c r="RJZ123" s="49"/>
      <c r="RKA123" s="49"/>
      <c r="RKB123" s="49"/>
      <c r="RKC123" s="49"/>
      <c r="RKD123" s="49"/>
      <c r="RKE123" s="49"/>
      <c r="RKF123" s="49"/>
      <c r="RKG123" s="49"/>
      <c r="RKH123" s="49"/>
      <c r="RKI123" s="49"/>
      <c r="RKJ123" s="49"/>
      <c r="RKK123" s="49"/>
      <c r="RKL123" s="49"/>
      <c r="RKM123" s="49"/>
      <c r="RKN123" s="49"/>
      <c r="RKO123" s="49"/>
      <c r="RKP123" s="49"/>
      <c r="RKQ123" s="49"/>
      <c r="RKR123" s="49"/>
      <c r="RKS123" s="49"/>
      <c r="RKT123" s="49"/>
      <c r="RKU123" s="49"/>
      <c r="RKV123" s="49"/>
      <c r="RKW123" s="49"/>
      <c r="RKX123" s="49"/>
      <c r="RKY123" s="49"/>
      <c r="RKZ123" s="49"/>
      <c r="RLA123" s="49"/>
      <c r="RLB123" s="49"/>
      <c r="RLC123" s="49"/>
      <c r="RLD123" s="49"/>
      <c r="RLE123" s="49"/>
      <c r="RLF123" s="49"/>
      <c r="RLG123" s="49"/>
      <c r="RLH123" s="49"/>
      <c r="RLI123" s="49"/>
      <c r="RLJ123" s="49"/>
      <c r="RLK123" s="49"/>
      <c r="RLL123" s="49"/>
      <c r="RLM123" s="49"/>
      <c r="RLN123" s="49"/>
      <c r="RLO123" s="49"/>
      <c r="RLP123" s="49"/>
      <c r="RLQ123" s="49"/>
      <c r="RLR123" s="49"/>
      <c r="RLS123" s="49"/>
      <c r="RLT123" s="49"/>
      <c r="RLU123" s="49"/>
      <c r="RLV123" s="49"/>
      <c r="RLW123" s="49"/>
      <c r="RLX123" s="49"/>
      <c r="RLY123" s="49"/>
      <c r="RLZ123" s="49"/>
      <c r="RMA123" s="49"/>
      <c r="RMB123" s="49"/>
      <c r="RMC123" s="49"/>
      <c r="RMD123" s="49"/>
      <c r="RME123" s="49"/>
      <c r="RMF123" s="49"/>
      <c r="RMG123" s="49"/>
      <c r="RMH123" s="49"/>
      <c r="RMI123" s="49"/>
      <c r="RMJ123" s="49"/>
      <c r="RMK123" s="49"/>
      <c r="RML123" s="49"/>
      <c r="RMM123" s="49"/>
      <c r="RMN123" s="49"/>
      <c r="RMO123" s="49"/>
      <c r="RMP123" s="49"/>
      <c r="RMQ123" s="49"/>
      <c r="RMR123" s="49"/>
      <c r="RMS123" s="49"/>
      <c r="RMT123" s="49"/>
      <c r="RMU123" s="49"/>
      <c r="RMV123" s="49"/>
      <c r="RMW123" s="49"/>
      <c r="RMX123" s="49"/>
      <c r="RMY123" s="49"/>
      <c r="RMZ123" s="49"/>
      <c r="RNA123" s="49"/>
      <c r="RNB123" s="49"/>
      <c r="RNC123" s="49"/>
      <c r="RND123" s="49"/>
      <c r="RNE123" s="49"/>
      <c r="RNF123" s="49"/>
      <c r="RNG123" s="49"/>
      <c r="RNH123" s="49"/>
      <c r="RNI123" s="49"/>
      <c r="RNJ123" s="49"/>
      <c r="RNK123" s="49"/>
      <c r="RNL123" s="49"/>
      <c r="RNM123" s="49"/>
      <c r="RNN123" s="49"/>
      <c r="RNO123" s="49"/>
      <c r="RNP123" s="49"/>
      <c r="RNQ123" s="49"/>
      <c r="RNR123" s="49"/>
      <c r="RNS123" s="49"/>
      <c r="RNT123" s="49"/>
      <c r="RNU123" s="49"/>
      <c r="RNV123" s="49"/>
      <c r="RNW123" s="49"/>
      <c r="RNX123" s="49"/>
      <c r="RNY123" s="49"/>
      <c r="RNZ123" s="49"/>
      <c r="ROA123" s="49"/>
      <c r="ROB123" s="49"/>
      <c r="ROC123" s="49"/>
      <c r="ROD123" s="49"/>
      <c r="ROE123" s="49"/>
      <c r="ROF123" s="49"/>
      <c r="ROG123" s="49"/>
      <c r="ROH123" s="49"/>
      <c r="ROI123" s="49"/>
      <c r="ROJ123" s="49"/>
      <c r="ROK123" s="49"/>
      <c r="ROL123" s="49"/>
      <c r="ROM123" s="49"/>
      <c r="RON123" s="49"/>
      <c r="ROO123" s="49"/>
      <c r="ROP123" s="49"/>
      <c r="ROQ123" s="49"/>
      <c r="ROR123" s="49"/>
      <c r="ROS123" s="49"/>
      <c r="ROT123" s="49"/>
      <c r="ROU123" s="49"/>
      <c r="ROV123" s="49"/>
      <c r="ROW123" s="49"/>
      <c r="ROX123" s="49"/>
      <c r="ROY123" s="49"/>
      <c r="ROZ123" s="49"/>
      <c r="RPA123" s="49"/>
      <c r="RPB123" s="49"/>
      <c r="RPC123" s="49"/>
      <c r="RPD123" s="49"/>
      <c r="RPE123" s="49"/>
      <c r="RPF123" s="49"/>
      <c r="RPG123" s="49"/>
      <c r="RPH123" s="49"/>
      <c r="RPI123" s="49"/>
      <c r="RPJ123" s="49"/>
      <c r="RPK123" s="49"/>
      <c r="RPL123" s="49"/>
      <c r="RPM123" s="49"/>
      <c r="RPN123" s="49"/>
      <c r="RPO123" s="49"/>
      <c r="RPP123" s="49"/>
      <c r="RPQ123" s="49"/>
      <c r="RPR123" s="49"/>
      <c r="RPS123" s="49"/>
      <c r="RPT123" s="49"/>
      <c r="RPU123" s="49"/>
      <c r="RPV123" s="49"/>
      <c r="RPW123" s="49"/>
      <c r="RPX123" s="49"/>
      <c r="RPY123" s="49"/>
      <c r="RPZ123" s="49"/>
      <c r="RQA123" s="49"/>
      <c r="RQB123" s="49"/>
      <c r="RQC123" s="49"/>
      <c r="RQD123" s="49"/>
      <c r="RQE123" s="49"/>
      <c r="RQF123" s="49"/>
      <c r="RQG123" s="49"/>
      <c r="RQH123" s="49"/>
      <c r="RQI123" s="49"/>
      <c r="RQJ123" s="49"/>
      <c r="RQK123" s="49"/>
      <c r="RQL123" s="49"/>
      <c r="RQM123" s="49"/>
      <c r="RQN123" s="49"/>
      <c r="RQO123" s="49"/>
      <c r="RQP123" s="49"/>
      <c r="RQQ123" s="49"/>
      <c r="RQR123" s="49"/>
      <c r="RQS123" s="49"/>
      <c r="RQT123" s="49"/>
      <c r="RQU123" s="49"/>
      <c r="RQV123" s="49"/>
      <c r="RQW123" s="49"/>
      <c r="RQX123" s="49"/>
      <c r="RQY123" s="49"/>
      <c r="RQZ123" s="49"/>
      <c r="RRA123" s="49"/>
      <c r="RRB123" s="49"/>
      <c r="RRC123" s="49"/>
      <c r="RRD123" s="49"/>
      <c r="RRE123" s="49"/>
      <c r="RRF123" s="49"/>
      <c r="RRG123" s="49"/>
      <c r="RRH123" s="49"/>
      <c r="RRI123" s="49"/>
      <c r="RRJ123" s="49"/>
      <c r="RRK123" s="49"/>
      <c r="RRL123" s="49"/>
      <c r="RRM123" s="49"/>
      <c r="RRN123" s="49"/>
      <c r="RRO123" s="49"/>
      <c r="RRP123" s="49"/>
      <c r="RRQ123" s="49"/>
      <c r="RRR123" s="49"/>
      <c r="RRS123" s="49"/>
      <c r="RRT123" s="49"/>
      <c r="RRU123" s="49"/>
      <c r="RRV123" s="49"/>
      <c r="RRW123" s="49"/>
      <c r="RRX123" s="49"/>
      <c r="RRY123" s="49"/>
      <c r="RRZ123" s="49"/>
      <c r="RSA123" s="49"/>
      <c r="RSB123" s="49"/>
      <c r="RSC123" s="49"/>
      <c r="RSD123" s="49"/>
      <c r="RSE123" s="49"/>
      <c r="RSF123" s="49"/>
      <c r="RSG123" s="49"/>
      <c r="RSH123" s="49"/>
      <c r="RSI123" s="49"/>
      <c r="RSJ123" s="49"/>
      <c r="RSK123" s="49"/>
      <c r="RSL123" s="49"/>
      <c r="RSM123" s="49"/>
      <c r="RSN123" s="49"/>
      <c r="RSO123" s="49"/>
      <c r="RSP123" s="49"/>
      <c r="RSQ123" s="49"/>
      <c r="RSR123" s="49"/>
      <c r="RSS123" s="49"/>
      <c r="RST123" s="49"/>
      <c r="RSU123" s="49"/>
      <c r="RSV123" s="49"/>
      <c r="RSW123" s="49"/>
      <c r="RSX123" s="49"/>
      <c r="RSY123" s="49"/>
      <c r="RSZ123" s="49"/>
      <c r="RTA123" s="49"/>
      <c r="RTB123" s="49"/>
      <c r="RTC123" s="49"/>
      <c r="RTD123" s="49"/>
      <c r="RTE123" s="49"/>
      <c r="RTF123" s="49"/>
      <c r="RTG123" s="49"/>
      <c r="RTH123" s="49"/>
      <c r="RTI123" s="49"/>
      <c r="RTJ123" s="49"/>
      <c r="RTK123" s="49"/>
      <c r="RTL123" s="49"/>
      <c r="RTM123" s="49"/>
      <c r="RTN123" s="49"/>
      <c r="RTO123" s="49"/>
      <c r="RTP123" s="49"/>
      <c r="RTQ123" s="49"/>
      <c r="RTR123" s="49"/>
      <c r="RTS123" s="49"/>
      <c r="RTT123" s="49"/>
      <c r="RTU123" s="49"/>
      <c r="RTV123" s="49"/>
      <c r="RTW123" s="49"/>
      <c r="RTX123" s="49"/>
      <c r="RTY123" s="49"/>
      <c r="RTZ123" s="49"/>
      <c r="RUA123" s="49"/>
      <c r="RUB123" s="49"/>
      <c r="RUC123" s="49"/>
      <c r="RUD123" s="49"/>
      <c r="RUE123" s="49"/>
      <c r="RUF123" s="49"/>
      <c r="RUG123" s="49"/>
      <c r="RUH123" s="49"/>
      <c r="RUI123" s="49"/>
      <c r="RUJ123" s="49"/>
      <c r="RUK123" s="49"/>
      <c r="RUL123" s="49"/>
      <c r="RUM123" s="49"/>
      <c r="RUN123" s="49"/>
      <c r="RUO123" s="49"/>
      <c r="RUP123" s="49"/>
      <c r="RUQ123" s="49"/>
      <c r="RUR123" s="49"/>
      <c r="RUS123" s="49"/>
      <c r="RUT123" s="49"/>
      <c r="RUU123" s="49"/>
      <c r="RUV123" s="49"/>
      <c r="RUW123" s="49"/>
      <c r="RUX123" s="49"/>
      <c r="RUY123" s="49"/>
      <c r="RUZ123" s="49"/>
      <c r="RVA123" s="49"/>
      <c r="RVB123" s="49"/>
      <c r="RVC123" s="49"/>
      <c r="RVD123" s="49"/>
      <c r="RVE123" s="49"/>
      <c r="RVF123" s="49"/>
      <c r="RVG123" s="49"/>
      <c r="RVH123" s="49"/>
      <c r="RVI123" s="49"/>
      <c r="RVJ123" s="49"/>
      <c r="RVK123" s="49"/>
      <c r="RVL123" s="49"/>
      <c r="RVM123" s="49"/>
      <c r="RVN123" s="49"/>
      <c r="RVO123" s="49"/>
      <c r="RVP123" s="49"/>
      <c r="RVQ123" s="49"/>
      <c r="RVR123" s="49"/>
      <c r="RVS123" s="49"/>
      <c r="RVT123" s="49"/>
      <c r="RVU123" s="49"/>
      <c r="RVV123" s="49"/>
      <c r="RVW123" s="49"/>
      <c r="RVX123" s="49"/>
      <c r="RVY123" s="49"/>
      <c r="RVZ123" s="49"/>
      <c r="RWA123" s="49"/>
      <c r="RWB123" s="49"/>
      <c r="RWC123" s="49"/>
      <c r="RWD123" s="49"/>
      <c r="RWE123" s="49"/>
      <c r="RWF123" s="49"/>
      <c r="RWG123" s="49"/>
      <c r="RWH123" s="49"/>
      <c r="RWI123" s="49"/>
      <c r="RWJ123" s="49"/>
      <c r="RWK123" s="49"/>
      <c r="RWL123" s="49"/>
      <c r="RWM123" s="49"/>
      <c r="RWN123" s="49"/>
      <c r="RWO123" s="49"/>
      <c r="RWP123" s="49"/>
      <c r="RWQ123" s="49"/>
      <c r="RWR123" s="49"/>
      <c r="RWS123" s="49"/>
      <c r="RWT123" s="49"/>
      <c r="RWU123" s="49"/>
      <c r="RWV123" s="49"/>
      <c r="RWW123" s="49"/>
      <c r="RWX123" s="49"/>
      <c r="RWY123" s="49"/>
      <c r="RWZ123" s="49"/>
      <c r="RXA123" s="49"/>
      <c r="RXB123" s="49"/>
      <c r="RXC123" s="49"/>
      <c r="RXD123" s="49"/>
      <c r="RXE123" s="49"/>
      <c r="RXF123" s="49"/>
      <c r="RXG123" s="49"/>
      <c r="RXH123" s="49"/>
      <c r="RXI123" s="49"/>
      <c r="RXJ123" s="49"/>
      <c r="RXK123" s="49"/>
      <c r="RXL123" s="49"/>
      <c r="RXM123" s="49"/>
      <c r="RXN123" s="49"/>
      <c r="RXO123" s="49"/>
      <c r="RXP123" s="49"/>
      <c r="RXQ123" s="49"/>
      <c r="RXR123" s="49"/>
      <c r="RXS123" s="49"/>
      <c r="RXT123" s="49"/>
      <c r="RXU123" s="49"/>
      <c r="RXV123" s="49"/>
      <c r="RXW123" s="49"/>
      <c r="RXX123" s="49"/>
      <c r="RXY123" s="49"/>
      <c r="RXZ123" s="49"/>
      <c r="RYA123" s="49"/>
      <c r="RYB123" s="49"/>
      <c r="RYC123" s="49"/>
      <c r="RYD123" s="49"/>
      <c r="RYE123" s="49"/>
      <c r="RYF123" s="49"/>
      <c r="RYG123" s="49"/>
      <c r="RYH123" s="49"/>
      <c r="RYI123" s="49"/>
      <c r="RYJ123" s="49"/>
      <c r="RYK123" s="49"/>
      <c r="RYL123" s="49"/>
      <c r="RYM123" s="49"/>
      <c r="RYN123" s="49"/>
      <c r="RYO123" s="49"/>
      <c r="RYP123" s="49"/>
      <c r="RYQ123" s="49"/>
      <c r="RYR123" s="49"/>
      <c r="RYS123" s="49"/>
      <c r="RYT123" s="49"/>
      <c r="RYU123" s="49"/>
      <c r="RYV123" s="49"/>
      <c r="RYW123" s="49"/>
      <c r="RYX123" s="49"/>
      <c r="RYY123" s="49"/>
      <c r="RYZ123" s="49"/>
      <c r="RZA123" s="49"/>
      <c r="RZB123" s="49"/>
      <c r="RZC123" s="49"/>
      <c r="RZD123" s="49"/>
      <c r="RZE123" s="49"/>
      <c r="RZF123" s="49"/>
      <c r="RZG123" s="49"/>
      <c r="RZH123" s="49"/>
      <c r="RZI123" s="49"/>
      <c r="RZJ123" s="49"/>
      <c r="RZK123" s="49"/>
      <c r="RZL123" s="49"/>
      <c r="RZM123" s="49"/>
      <c r="RZN123" s="49"/>
      <c r="RZO123" s="49"/>
      <c r="RZP123" s="49"/>
      <c r="RZQ123" s="49"/>
      <c r="RZR123" s="49"/>
      <c r="RZS123" s="49"/>
      <c r="RZT123" s="49"/>
      <c r="RZU123" s="49"/>
      <c r="RZV123" s="49"/>
      <c r="RZW123" s="49"/>
      <c r="RZX123" s="49"/>
      <c r="RZY123" s="49"/>
      <c r="RZZ123" s="49"/>
      <c r="SAA123" s="49"/>
      <c r="SAB123" s="49"/>
      <c r="SAC123" s="49"/>
      <c r="SAD123" s="49"/>
      <c r="SAE123" s="49"/>
      <c r="SAF123" s="49"/>
      <c r="SAG123" s="49"/>
      <c r="SAH123" s="49"/>
      <c r="SAI123" s="49"/>
      <c r="SAJ123" s="49"/>
      <c r="SAK123" s="49"/>
      <c r="SAL123" s="49"/>
      <c r="SAM123" s="49"/>
      <c r="SAN123" s="49"/>
      <c r="SAO123" s="49"/>
      <c r="SAP123" s="49"/>
      <c r="SAQ123" s="49"/>
      <c r="SAR123" s="49"/>
      <c r="SAS123" s="49"/>
      <c r="SAT123" s="49"/>
      <c r="SAU123" s="49"/>
      <c r="SAV123" s="49"/>
      <c r="SAW123" s="49"/>
      <c r="SAX123" s="49"/>
      <c r="SAY123" s="49"/>
      <c r="SAZ123" s="49"/>
      <c r="SBA123" s="49"/>
      <c r="SBB123" s="49"/>
      <c r="SBC123" s="49"/>
      <c r="SBD123" s="49"/>
      <c r="SBE123" s="49"/>
      <c r="SBF123" s="49"/>
      <c r="SBG123" s="49"/>
      <c r="SBH123" s="49"/>
      <c r="SBI123" s="49"/>
      <c r="SBJ123" s="49"/>
      <c r="SBK123" s="49"/>
      <c r="SBL123" s="49"/>
      <c r="SBM123" s="49"/>
      <c r="SBN123" s="49"/>
      <c r="SBO123" s="49"/>
      <c r="SBP123" s="49"/>
      <c r="SBQ123" s="49"/>
      <c r="SBR123" s="49"/>
      <c r="SBS123" s="49"/>
      <c r="SBT123" s="49"/>
      <c r="SBU123" s="49"/>
      <c r="SBV123" s="49"/>
      <c r="SBW123" s="49"/>
      <c r="SBX123" s="49"/>
      <c r="SBY123" s="49"/>
      <c r="SBZ123" s="49"/>
      <c r="SCA123" s="49"/>
      <c r="SCB123" s="49"/>
      <c r="SCC123" s="49"/>
      <c r="SCD123" s="49"/>
      <c r="SCE123" s="49"/>
      <c r="SCF123" s="49"/>
      <c r="SCG123" s="49"/>
      <c r="SCH123" s="49"/>
      <c r="SCI123" s="49"/>
      <c r="SCJ123" s="49"/>
      <c r="SCK123" s="49"/>
      <c r="SCL123" s="49"/>
      <c r="SCM123" s="49"/>
      <c r="SCN123" s="49"/>
      <c r="SCO123" s="49"/>
      <c r="SCP123" s="49"/>
      <c r="SCQ123" s="49"/>
      <c r="SCR123" s="49"/>
      <c r="SCS123" s="49"/>
      <c r="SCT123" s="49"/>
      <c r="SCU123" s="49"/>
      <c r="SCV123" s="49"/>
      <c r="SCW123" s="49"/>
      <c r="SCX123" s="49"/>
      <c r="SCY123" s="49"/>
      <c r="SCZ123" s="49"/>
      <c r="SDA123" s="49"/>
      <c r="SDB123" s="49"/>
      <c r="SDC123" s="49"/>
      <c r="SDD123" s="49"/>
      <c r="SDE123" s="49"/>
      <c r="SDF123" s="49"/>
      <c r="SDG123" s="49"/>
      <c r="SDH123" s="49"/>
      <c r="SDI123" s="49"/>
      <c r="SDJ123" s="49"/>
      <c r="SDK123" s="49"/>
      <c r="SDL123" s="49"/>
      <c r="SDM123" s="49"/>
      <c r="SDN123" s="49"/>
      <c r="SDO123" s="49"/>
      <c r="SDP123" s="49"/>
      <c r="SDQ123" s="49"/>
      <c r="SDR123" s="49"/>
      <c r="SDS123" s="49"/>
      <c r="SDT123" s="49"/>
      <c r="SDU123" s="49"/>
      <c r="SDV123" s="49"/>
      <c r="SDW123" s="49"/>
      <c r="SDX123" s="49"/>
      <c r="SDY123" s="49"/>
      <c r="SDZ123" s="49"/>
      <c r="SEA123" s="49"/>
      <c r="SEB123" s="49"/>
      <c r="SEC123" s="49"/>
      <c r="SED123" s="49"/>
      <c r="SEE123" s="49"/>
      <c r="SEF123" s="49"/>
      <c r="SEG123" s="49"/>
      <c r="SEH123" s="49"/>
      <c r="SEI123" s="49"/>
      <c r="SEJ123" s="49"/>
      <c r="SEK123" s="49"/>
      <c r="SEL123" s="49"/>
      <c r="SEM123" s="49"/>
      <c r="SEN123" s="49"/>
      <c r="SEO123" s="49"/>
      <c r="SEP123" s="49"/>
      <c r="SEQ123" s="49"/>
      <c r="SER123" s="49"/>
      <c r="SES123" s="49"/>
      <c r="SET123" s="49"/>
      <c r="SEU123" s="49"/>
      <c r="SEV123" s="49"/>
      <c r="SEW123" s="49"/>
      <c r="SEX123" s="49"/>
      <c r="SEY123" s="49"/>
      <c r="SEZ123" s="49"/>
      <c r="SFA123" s="49"/>
      <c r="SFB123" s="49"/>
      <c r="SFC123" s="49"/>
      <c r="SFD123" s="49"/>
      <c r="SFE123" s="49"/>
      <c r="SFF123" s="49"/>
      <c r="SFG123" s="49"/>
      <c r="SFH123" s="49"/>
      <c r="SFI123" s="49"/>
      <c r="SFJ123" s="49"/>
      <c r="SFK123" s="49"/>
      <c r="SFL123" s="49"/>
      <c r="SFM123" s="49"/>
      <c r="SFN123" s="49"/>
      <c r="SFO123" s="49"/>
      <c r="SFP123" s="49"/>
      <c r="SFQ123" s="49"/>
      <c r="SFR123" s="49"/>
      <c r="SFS123" s="49"/>
      <c r="SFT123" s="49"/>
      <c r="SFU123" s="49"/>
      <c r="SFV123" s="49"/>
      <c r="SFW123" s="49"/>
      <c r="SFX123" s="49"/>
      <c r="SFY123" s="49"/>
      <c r="SFZ123" s="49"/>
      <c r="SGA123" s="49"/>
      <c r="SGB123" s="49"/>
      <c r="SGC123" s="49"/>
      <c r="SGD123" s="49"/>
      <c r="SGE123" s="49"/>
      <c r="SGF123" s="49"/>
      <c r="SGG123" s="49"/>
      <c r="SGH123" s="49"/>
      <c r="SGI123" s="49"/>
      <c r="SGJ123" s="49"/>
      <c r="SGK123" s="49"/>
      <c r="SGL123" s="49"/>
      <c r="SGM123" s="49"/>
      <c r="SGN123" s="49"/>
      <c r="SGO123" s="49"/>
      <c r="SGP123" s="49"/>
      <c r="SGQ123" s="49"/>
      <c r="SGR123" s="49"/>
      <c r="SGS123" s="49"/>
      <c r="SGT123" s="49"/>
      <c r="SGU123" s="49"/>
      <c r="SGV123" s="49"/>
      <c r="SGW123" s="49"/>
      <c r="SGX123" s="49"/>
      <c r="SGY123" s="49"/>
      <c r="SGZ123" s="49"/>
      <c r="SHA123" s="49"/>
      <c r="SHB123" s="49"/>
      <c r="SHC123" s="49"/>
      <c r="SHD123" s="49"/>
      <c r="SHE123" s="49"/>
      <c r="SHF123" s="49"/>
      <c r="SHG123" s="49"/>
      <c r="SHH123" s="49"/>
      <c r="SHI123" s="49"/>
      <c r="SHJ123" s="49"/>
      <c r="SHK123" s="49"/>
      <c r="SHL123" s="49"/>
      <c r="SHM123" s="49"/>
      <c r="SHN123" s="49"/>
      <c r="SHO123" s="49"/>
      <c r="SHP123" s="49"/>
      <c r="SHQ123" s="49"/>
      <c r="SHR123" s="49"/>
      <c r="SHS123" s="49"/>
      <c r="SHT123" s="49"/>
      <c r="SHU123" s="49"/>
      <c r="SHV123" s="49"/>
      <c r="SHW123" s="49"/>
      <c r="SHX123" s="49"/>
      <c r="SHY123" s="49"/>
      <c r="SHZ123" s="49"/>
      <c r="SIA123" s="49"/>
      <c r="SIB123" s="49"/>
      <c r="SIC123" s="49"/>
      <c r="SID123" s="49"/>
      <c r="SIE123" s="49"/>
      <c r="SIF123" s="49"/>
      <c r="SIG123" s="49"/>
      <c r="SIH123" s="49"/>
      <c r="SII123" s="49"/>
      <c r="SIJ123" s="49"/>
      <c r="SIK123" s="49"/>
      <c r="SIL123" s="49"/>
      <c r="SIM123" s="49"/>
      <c r="SIN123" s="49"/>
      <c r="SIO123" s="49"/>
      <c r="SIP123" s="49"/>
      <c r="SIQ123" s="49"/>
      <c r="SIR123" s="49"/>
      <c r="SIS123" s="49"/>
      <c r="SIT123" s="49"/>
      <c r="SIU123" s="49"/>
      <c r="SIV123" s="49"/>
      <c r="SIW123" s="49"/>
      <c r="SIX123" s="49"/>
      <c r="SIY123" s="49"/>
      <c r="SIZ123" s="49"/>
      <c r="SJA123" s="49"/>
      <c r="SJB123" s="49"/>
      <c r="SJC123" s="49"/>
      <c r="SJD123" s="49"/>
      <c r="SJE123" s="49"/>
      <c r="SJF123" s="49"/>
      <c r="SJG123" s="49"/>
      <c r="SJH123" s="49"/>
      <c r="SJI123" s="49"/>
      <c r="SJJ123" s="49"/>
      <c r="SJK123" s="49"/>
      <c r="SJL123" s="49"/>
      <c r="SJM123" s="49"/>
      <c r="SJN123" s="49"/>
      <c r="SJO123" s="49"/>
      <c r="SJP123" s="49"/>
      <c r="SJQ123" s="49"/>
      <c r="SJR123" s="49"/>
      <c r="SJS123" s="49"/>
      <c r="SJT123" s="49"/>
      <c r="SJU123" s="49"/>
      <c r="SJV123" s="49"/>
      <c r="SJW123" s="49"/>
      <c r="SJX123" s="49"/>
      <c r="SJY123" s="49"/>
      <c r="SJZ123" s="49"/>
      <c r="SKA123" s="49"/>
      <c r="SKB123" s="49"/>
      <c r="SKC123" s="49"/>
      <c r="SKD123" s="49"/>
      <c r="SKE123" s="49"/>
      <c r="SKF123" s="49"/>
      <c r="SKG123" s="49"/>
      <c r="SKH123" s="49"/>
      <c r="SKI123" s="49"/>
      <c r="SKJ123" s="49"/>
      <c r="SKK123" s="49"/>
      <c r="SKL123" s="49"/>
      <c r="SKM123" s="49"/>
      <c r="SKN123" s="49"/>
      <c r="SKO123" s="49"/>
      <c r="SKP123" s="49"/>
      <c r="SKQ123" s="49"/>
      <c r="SKR123" s="49"/>
      <c r="SKS123" s="49"/>
      <c r="SKT123" s="49"/>
      <c r="SKU123" s="49"/>
      <c r="SKV123" s="49"/>
      <c r="SKW123" s="49"/>
      <c r="SKX123" s="49"/>
      <c r="SKY123" s="49"/>
      <c r="SKZ123" s="49"/>
      <c r="SLA123" s="49"/>
      <c r="SLB123" s="49"/>
      <c r="SLC123" s="49"/>
      <c r="SLD123" s="49"/>
      <c r="SLE123" s="49"/>
      <c r="SLF123" s="49"/>
      <c r="SLG123" s="49"/>
      <c r="SLH123" s="49"/>
      <c r="SLI123" s="49"/>
      <c r="SLJ123" s="49"/>
      <c r="SLK123" s="49"/>
      <c r="SLL123" s="49"/>
      <c r="SLM123" s="49"/>
      <c r="SLN123" s="49"/>
      <c r="SLO123" s="49"/>
      <c r="SLP123" s="49"/>
      <c r="SLQ123" s="49"/>
      <c r="SLR123" s="49"/>
      <c r="SLS123" s="49"/>
      <c r="SLT123" s="49"/>
      <c r="SLU123" s="49"/>
      <c r="SLV123" s="49"/>
      <c r="SLW123" s="49"/>
      <c r="SLX123" s="49"/>
      <c r="SLY123" s="49"/>
      <c r="SLZ123" s="49"/>
      <c r="SMA123" s="49"/>
      <c r="SMB123" s="49"/>
      <c r="SMC123" s="49"/>
      <c r="SMD123" s="49"/>
      <c r="SME123" s="49"/>
      <c r="SMF123" s="49"/>
      <c r="SMG123" s="49"/>
      <c r="SMH123" s="49"/>
      <c r="SMI123" s="49"/>
      <c r="SMJ123" s="49"/>
      <c r="SMK123" s="49"/>
      <c r="SML123" s="49"/>
      <c r="SMM123" s="49"/>
      <c r="SMN123" s="49"/>
      <c r="SMO123" s="49"/>
      <c r="SMP123" s="49"/>
      <c r="SMQ123" s="49"/>
      <c r="SMR123" s="49"/>
      <c r="SMS123" s="49"/>
      <c r="SMT123" s="49"/>
      <c r="SMU123" s="49"/>
      <c r="SMV123" s="49"/>
      <c r="SMW123" s="49"/>
      <c r="SMX123" s="49"/>
      <c r="SMY123" s="49"/>
      <c r="SMZ123" s="49"/>
      <c r="SNA123" s="49"/>
      <c r="SNB123" s="49"/>
      <c r="SNC123" s="49"/>
      <c r="SND123" s="49"/>
      <c r="SNE123" s="49"/>
      <c r="SNF123" s="49"/>
      <c r="SNG123" s="49"/>
      <c r="SNH123" s="49"/>
      <c r="SNI123" s="49"/>
      <c r="SNJ123" s="49"/>
      <c r="SNK123" s="49"/>
      <c r="SNL123" s="49"/>
      <c r="SNM123" s="49"/>
      <c r="SNN123" s="49"/>
      <c r="SNO123" s="49"/>
      <c r="SNP123" s="49"/>
      <c r="SNQ123" s="49"/>
      <c r="SNR123" s="49"/>
      <c r="SNS123" s="49"/>
      <c r="SNT123" s="49"/>
      <c r="SNU123" s="49"/>
      <c r="SNV123" s="49"/>
      <c r="SNW123" s="49"/>
      <c r="SNX123" s="49"/>
      <c r="SNY123" s="49"/>
      <c r="SNZ123" s="49"/>
      <c r="SOA123" s="49"/>
      <c r="SOB123" s="49"/>
      <c r="SOC123" s="49"/>
      <c r="SOD123" s="49"/>
      <c r="SOE123" s="49"/>
      <c r="SOF123" s="49"/>
      <c r="SOG123" s="49"/>
      <c r="SOH123" s="49"/>
      <c r="SOI123" s="49"/>
      <c r="SOJ123" s="49"/>
      <c r="SOK123" s="49"/>
      <c r="SOL123" s="49"/>
      <c r="SOM123" s="49"/>
      <c r="SON123" s="49"/>
      <c r="SOO123" s="49"/>
      <c r="SOP123" s="49"/>
      <c r="SOQ123" s="49"/>
      <c r="SOR123" s="49"/>
      <c r="SOS123" s="49"/>
      <c r="SOT123" s="49"/>
      <c r="SOU123" s="49"/>
      <c r="SOV123" s="49"/>
      <c r="SOW123" s="49"/>
      <c r="SOX123" s="49"/>
      <c r="SOY123" s="49"/>
      <c r="SOZ123" s="49"/>
      <c r="SPA123" s="49"/>
      <c r="SPB123" s="49"/>
      <c r="SPC123" s="49"/>
      <c r="SPD123" s="49"/>
      <c r="SPE123" s="49"/>
      <c r="SPF123" s="49"/>
      <c r="SPG123" s="49"/>
      <c r="SPH123" s="49"/>
      <c r="SPI123" s="49"/>
      <c r="SPJ123" s="49"/>
      <c r="SPK123" s="49"/>
      <c r="SPL123" s="49"/>
      <c r="SPM123" s="49"/>
      <c r="SPN123" s="49"/>
      <c r="SPO123" s="49"/>
      <c r="SPP123" s="49"/>
      <c r="SPQ123" s="49"/>
      <c r="SPR123" s="49"/>
      <c r="SPS123" s="49"/>
      <c r="SPT123" s="49"/>
      <c r="SPU123" s="49"/>
      <c r="SPV123" s="49"/>
      <c r="SPW123" s="49"/>
      <c r="SPX123" s="49"/>
      <c r="SPY123" s="49"/>
      <c r="SPZ123" s="49"/>
      <c r="SQA123" s="49"/>
      <c r="SQB123" s="49"/>
      <c r="SQC123" s="49"/>
      <c r="SQD123" s="49"/>
      <c r="SQE123" s="49"/>
      <c r="SQF123" s="49"/>
      <c r="SQG123" s="49"/>
      <c r="SQH123" s="49"/>
      <c r="SQI123" s="49"/>
      <c r="SQJ123" s="49"/>
      <c r="SQK123" s="49"/>
      <c r="SQL123" s="49"/>
      <c r="SQM123" s="49"/>
      <c r="SQN123" s="49"/>
      <c r="SQO123" s="49"/>
      <c r="SQP123" s="49"/>
      <c r="SQQ123" s="49"/>
      <c r="SQR123" s="49"/>
      <c r="SQS123" s="49"/>
      <c r="SQT123" s="49"/>
      <c r="SQU123" s="49"/>
      <c r="SQV123" s="49"/>
      <c r="SQW123" s="49"/>
      <c r="SQX123" s="49"/>
      <c r="SQY123" s="49"/>
      <c r="SQZ123" s="49"/>
      <c r="SRA123" s="49"/>
      <c r="SRB123" s="49"/>
      <c r="SRC123" s="49"/>
      <c r="SRD123" s="49"/>
      <c r="SRE123" s="49"/>
      <c r="SRF123" s="49"/>
      <c r="SRG123" s="49"/>
      <c r="SRH123" s="49"/>
      <c r="SRI123" s="49"/>
      <c r="SRJ123" s="49"/>
      <c r="SRK123" s="49"/>
      <c r="SRL123" s="49"/>
      <c r="SRM123" s="49"/>
      <c r="SRN123" s="49"/>
      <c r="SRO123" s="49"/>
      <c r="SRP123" s="49"/>
      <c r="SRQ123" s="49"/>
      <c r="SRR123" s="49"/>
      <c r="SRS123" s="49"/>
      <c r="SRT123" s="49"/>
      <c r="SRU123" s="49"/>
      <c r="SRV123" s="49"/>
      <c r="SRW123" s="49"/>
      <c r="SRX123" s="49"/>
      <c r="SRY123" s="49"/>
      <c r="SRZ123" s="49"/>
      <c r="SSA123" s="49"/>
      <c r="SSB123" s="49"/>
      <c r="SSC123" s="49"/>
      <c r="SSD123" s="49"/>
      <c r="SSE123" s="49"/>
      <c r="SSF123" s="49"/>
      <c r="SSG123" s="49"/>
      <c r="SSH123" s="49"/>
      <c r="SSI123" s="49"/>
      <c r="SSJ123" s="49"/>
      <c r="SSK123" s="49"/>
      <c r="SSL123" s="49"/>
      <c r="SSM123" s="49"/>
      <c r="SSN123" s="49"/>
      <c r="SSO123" s="49"/>
      <c r="SSP123" s="49"/>
      <c r="SSQ123" s="49"/>
      <c r="SSR123" s="49"/>
      <c r="SSS123" s="49"/>
      <c r="SST123" s="49"/>
      <c r="SSU123" s="49"/>
      <c r="SSV123" s="49"/>
      <c r="SSW123" s="49"/>
      <c r="SSX123" s="49"/>
      <c r="SSY123" s="49"/>
      <c r="SSZ123" s="49"/>
      <c r="STA123" s="49"/>
      <c r="STB123" s="49"/>
      <c r="STC123" s="49"/>
      <c r="STD123" s="49"/>
      <c r="STE123" s="49"/>
      <c r="STF123" s="49"/>
      <c r="STG123" s="49"/>
      <c r="STH123" s="49"/>
      <c r="STI123" s="49"/>
      <c r="STJ123" s="49"/>
      <c r="STK123" s="49"/>
      <c r="STL123" s="49"/>
      <c r="STM123" s="49"/>
      <c r="STN123" s="49"/>
      <c r="STO123" s="49"/>
      <c r="STP123" s="49"/>
      <c r="STQ123" s="49"/>
      <c r="STR123" s="49"/>
      <c r="STS123" s="49"/>
      <c r="STT123" s="49"/>
      <c r="STU123" s="49"/>
      <c r="STV123" s="49"/>
      <c r="STW123" s="49"/>
      <c r="STX123" s="49"/>
      <c r="STY123" s="49"/>
      <c r="STZ123" s="49"/>
      <c r="SUA123" s="49"/>
      <c r="SUB123" s="49"/>
      <c r="SUC123" s="49"/>
      <c r="SUD123" s="49"/>
      <c r="SUE123" s="49"/>
      <c r="SUF123" s="49"/>
      <c r="SUG123" s="49"/>
      <c r="SUH123" s="49"/>
      <c r="SUI123" s="49"/>
      <c r="SUJ123" s="49"/>
      <c r="SUK123" s="49"/>
      <c r="SUL123" s="49"/>
      <c r="SUM123" s="49"/>
      <c r="SUN123" s="49"/>
      <c r="SUO123" s="49"/>
      <c r="SUP123" s="49"/>
      <c r="SUQ123" s="49"/>
      <c r="SUR123" s="49"/>
      <c r="SUS123" s="49"/>
      <c r="SUT123" s="49"/>
      <c r="SUU123" s="49"/>
      <c r="SUV123" s="49"/>
      <c r="SUW123" s="49"/>
      <c r="SUX123" s="49"/>
      <c r="SUY123" s="49"/>
      <c r="SUZ123" s="49"/>
      <c r="SVA123" s="49"/>
      <c r="SVB123" s="49"/>
      <c r="SVC123" s="49"/>
      <c r="SVD123" s="49"/>
      <c r="SVE123" s="49"/>
      <c r="SVF123" s="49"/>
      <c r="SVG123" s="49"/>
      <c r="SVH123" s="49"/>
      <c r="SVI123" s="49"/>
      <c r="SVJ123" s="49"/>
      <c r="SVK123" s="49"/>
      <c r="SVL123" s="49"/>
      <c r="SVM123" s="49"/>
      <c r="SVN123" s="49"/>
      <c r="SVO123" s="49"/>
      <c r="SVP123" s="49"/>
      <c r="SVQ123" s="49"/>
      <c r="SVR123" s="49"/>
      <c r="SVS123" s="49"/>
      <c r="SVT123" s="49"/>
      <c r="SVU123" s="49"/>
      <c r="SVV123" s="49"/>
      <c r="SVW123" s="49"/>
      <c r="SVX123" s="49"/>
      <c r="SVY123" s="49"/>
      <c r="SVZ123" s="49"/>
      <c r="SWA123" s="49"/>
      <c r="SWB123" s="49"/>
      <c r="SWC123" s="49"/>
      <c r="SWD123" s="49"/>
      <c r="SWE123" s="49"/>
      <c r="SWF123" s="49"/>
      <c r="SWG123" s="49"/>
      <c r="SWH123" s="49"/>
      <c r="SWI123" s="49"/>
      <c r="SWJ123" s="49"/>
      <c r="SWK123" s="49"/>
      <c r="SWL123" s="49"/>
      <c r="SWM123" s="49"/>
      <c r="SWN123" s="49"/>
      <c r="SWO123" s="49"/>
      <c r="SWP123" s="49"/>
      <c r="SWQ123" s="49"/>
      <c r="SWR123" s="49"/>
      <c r="SWS123" s="49"/>
      <c r="SWT123" s="49"/>
      <c r="SWU123" s="49"/>
      <c r="SWV123" s="49"/>
      <c r="SWW123" s="49"/>
      <c r="SWX123" s="49"/>
      <c r="SWY123" s="49"/>
      <c r="SWZ123" s="49"/>
      <c r="SXA123" s="49"/>
      <c r="SXB123" s="49"/>
      <c r="SXC123" s="49"/>
      <c r="SXD123" s="49"/>
      <c r="SXE123" s="49"/>
      <c r="SXF123" s="49"/>
      <c r="SXG123" s="49"/>
      <c r="SXH123" s="49"/>
      <c r="SXI123" s="49"/>
      <c r="SXJ123" s="49"/>
      <c r="SXK123" s="49"/>
      <c r="SXL123" s="49"/>
      <c r="SXM123" s="49"/>
      <c r="SXN123" s="49"/>
      <c r="SXO123" s="49"/>
      <c r="SXP123" s="49"/>
      <c r="SXQ123" s="49"/>
      <c r="SXR123" s="49"/>
      <c r="SXS123" s="49"/>
      <c r="SXT123" s="49"/>
      <c r="SXU123" s="49"/>
      <c r="SXV123" s="49"/>
      <c r="SXW123" s="49"/>
      <c r="SXX123" s="49"/>
      <c r="SXY123" s="49"/>
      <c r="SXZ123" s="49"/>
      <c r="SYA123" s="49"/>
      <c r="SYB123" s="49"/>
      <c r="SYC123" s="49"/>
      <c r="SYD123" s="49"/>
      <c r="SYE123" s="49"/>
      <c r="SYF123" s="49"/>
      <c r="SYG123" s="49"/>
      <c r="SYH123" s="49"/>
      <c r="SYI123" s="49"/>
      <c r="SYJ123" s="49"/>
      <c r="SYK123" s="49"/>
      <c r="SYL123" s="49"/>
      <c r="SYM123" s="49"/>
      <c r="SYN123" s="49"/>
      <c r="SYO123" s="49"/>
      <c r="SYP123" s="49"/>
      <c r="SYQ123" s="49"/>
      <c r="SYR123" s="49"/>
      <c r="SYS123" s="49"/>
      <c r="SYT123" s="49"/>
      <c r="SYU123" s="49"/>
      <c r="SYV123" s="49"/>
      <c r="SYW123" s="49"/>
      <c r="SYX123" s="49"/>
      <c r="SYY123" s="49"/>
      <c r="SYZ123" s="49"/>
      <c r="SZA123" s="49"/>
      <c r="SZB123" s="49"/>
      <c r="SZC123" s="49"/>
      <c r="SZD123" s="49"/>
      <c r="SZE123" s="49"/>
      <c r="SZF123" s="49"/>
      <c r="SZG123" s="49"/>
      <c r="SZH123" s="49"/>
      <c r="SZI123" s="49"/>
      <c r="SZJ123" s="49"/>
      <c r="SZK123" s="49"/>
      <c r="SZL123" s="49"/>
      <c r="SZM123" s="49"/>
      <c r="SZN123" s="49"/>
      <c r="SZO123" s="49"/>
      <c r="SZP123" s="49"/>
      <c r="SZQ123" s="49"/>
      <c r="SZR123" s="49"/>
      <c r="SZS123" s="49"/>
      <c r="SZT123" s="49"/>
      <c r="SZU123" s="49"/>
      <c r="SZV123" s="49"/>
      <c r="SZW123" s="49"/>
      <c r="SZX123" s="49"/>
      <c r="SZY123" s="49"/>
      <c r="SZZ123" s="49"/>
      <c r="TAA123" s="49"/>
      <c r="TAB123" s="49"/>
      <c r="TAC123" s="49"/>
      <c r="TAD123" s="49"/>
      <c r="TAE123" s="49"/>
      <c r="TAF123" s="49"/>
      <c r="TAG123" s="49"/>
      <c r="TAH123" s="49"/>
      <c r="TAI123" s="49"/>
      <c r="TAJ123" s="49"/>
      <c r="TAK123" s="49"/>
      <c r="TAL123" s="49"/>
      <c r="TAM123" s="49"/>
      <c r="TAN123" s="49"/>
      <c r="TAO123" s="49"/>
      <c r="TAP123" s="49"/>
      <c r="TAQ123" s="49"/>
      <c r="TAR123" s="49"/>
      <c r="TAS123" s="49"/>
      <c r="TAT123" s="49"/>
      <c r="TAU123" s="49"/>
      <c r="TAV123" s="49"/>
      <c r="TAW123" s="49"/>
      <c r="TAX123" s="49"/>
      <c r="TAY123" s="49"/>
      <c r="TAZ123" s="49"/>
      <c r="TBA123" s="49"/>
      <c r="TBB123" s="49"/>
      <c r="TBC123" s="49"/>
      <c r="TBD123" s="49"/>
      <c r="TBE123" s="49"/>
      <c r="TBF123" s="49"/>
      <c r="TBG123" s="49"/>
      <c r="TBH123" s="49"/>
      <c r="TBI123" s="49"/>
      <c r="TBJ123" s="49"/>
      <c r="TBK123" s="49"/>
      <c r="TBL123" s="49"/>
      <c r="TBM123" s="49"/>
      <c r="TBN123" s="49"/>
      <c r="TBO123" s="49"/>
      <c r="TBP123" s="49"/>
      <c r="TBQ123" s="49"/>
      <c r="TBR123" s="49"/>
      <c r="TBS123" s="49"/>
      <c r="TBT123" s="49"/>
      <c r="TBU123" s="49"/>
      <c r="TBV123" s="49"/>
      <c r="TBW123" s="49"/>
      <c r="TBX123" s="49"/>
      <c r="TBY123" s="49"/>
      <c r="TBZ123" s="49"/>
      <c r="TCA123" s="49"/>
      <c r="TCB123" s="49"/>
      <c r="TCC123" s="49"/>
      <c r="TCD123" s="49"/>
      <c r="TCE123" s="49"/>
      <c r="TCF123" s="49"/>
      <c r="TCG123" s="49"/>
      <c r="TCH123" s="49"/>
      <c r="TCI123" s="49"/>
      <c r="TCJ123" s="49"/>
      <c r="TCK123" s="49"/>
      <c r="TCL123" s="49"/>
      <c r="TCM123" s="49"/>
      <c r="TCN123" s="49"/>
      <c r="TCO123" s="49"/>
      <c r="TCP123" s="49"/>
      <c r="TCQ123" s="49"/>
      <c r="TCR123" s="49"/>
      <c r="TCS123" s="49"/>
      <c r="TCT123" s="49"/>
      <c r="TCU123" s="49"/>
      <c r="TCV123" s="49"/>
      <c r="TCW123" s="49"/>
      <c r="TCX123" s="49"/>
      <c r="TCY123" s="49"/>
      <c r="TCZ123" s="49"/>
      <c r="TDA123" s="49"/>
      <c r="TDB123" s="49"/>
      <c r="TDC123" s="49"/>
      <c r="TDD123" s="49"/>
      <c r="TDE123" s="49"/>
      <c r="TDF123" s="49"/>
      <c r="TDG123" s="49"/>
      <c r="TDH123" s="49"/>
      <c r="TDI123" s="49"/>
      <c r="TDJ123" s="49"/>
      <c r="TDK123" s="49"/>
      <c r="TDL123" s="49"/>
      <c r="TDM123" s="49"/>
      <c r="TDN123" s="49"/>
      <c r="TDO123" s="49"/>
      <c r="TDP123" s="49"/>
      <c r="TDQ123" s="49"/>
      <c r="TDR123" s="49"/>
      <c r="TDS123" s="49"/>
      <c r="TDT123" s="49"/>
      <c r="TDU123" s="49"/>
      <c r="TDV123" s="49"/>
      <c r="TDW123" s="49"/>
      <c r="TDX123" s="49"/>
      <c r="TDY123" s="49"/>
      <c r="TDZ123" s="49"/>
      <c r="TEA123" s="49"/>
      <c r="TEB123" s="49"/>
      <c r="TEC123" s="49"/>
      <c r="TED123" s="49"/>
      <c r="TEE123" s="49"/>
      <c r="TEF123" s="49"/>
      <c r="TEG123" s="49"/>
      <c r="TEH123" s="49"/>
      <c r="TEI123" s="49"/>
      <c r="TEJ123" s="49"/>
      <c r="TEK123" s="49"/>
      <c r="TEL123" s="49"/>
      <c r="TEM123" s="49"/>
      <c r="TEN123" s="49"/>
      <c r="TEO123" s="49"/>
      <c r="TEP123" s="49"/>
      <c r="TEQ123" s="49"/>
      <c r="TER123" s="49"/>
      <c r="TES123" s="49"/>
      <c r="TET123" s="49"/>
      <c r="TEU123" s="49"/>
      <c r="TEV123" s="49"/>
      <c r="TEW123" s="49"/>
      <c r="TEX123" s="49"/>
      <c r="TEY123" s="49"/>
      <c r="TEZ123" s="49"/>
      <c r="TFA123" s="49"/>
      <c r="TFB123" s="49"/>
      <c r="TFC123" s="49"/>
      <c r="TFD123" s="49"/>
      <c r="TFE123" s="49"/>
      <c r="TFF123" s="49"/>
      <c r="TFG123" s="49"/>
      <c r="TFH123" s="49"/>
      <c r="TFI123" s="49"/>
      <c r="TFJ123" s="49"/>
      <c r="TFK123" s="49"/>
      <c r="TFL123" s="49"/>
      <c r="TFM123" s="49"/>
      <c r="TFN123" s="49"/>
      <c r="TFO123" s="49"/>
      <c r="TFP123" s="49"/>
      <c r="TFQ123" s="49"/>
      <c r="TFR123" s="49"/>
      <c r="TFS123" s="49"/>
      <c r="TFT123" s="49"/>
      <c r="TFU123" s="49"/>
      <c r="TFV123" s="49"/>
      <c r="TFW123" s="49"/>
      <c r="TFX123" s="49"/>
      <c r="TFY123" s="49"/>
      <c r="TFZ123" s="49"/>
      <c r="TGA123" s="49"/>
      <c r="TGB123" s="49"/>
      <c r="TGC123" s="49"/>
      <c r="TGD123" s="49"/>
      <c r="TGE123" s="49"/>
      <c r="TGF123" s="49"/>
      <c r="TGG123" s="49"/>
      <c r="TGH123" s="49"/>
      <c r="TGI123" s="49"/>
      <c r="TGJ123" s="49"/>
      <c r="TGK123" s="49"/>
      <c r="TGL123" s="49"/>
      <c r="TGM123" s="49"/>
      <c r="TGN123" s="49"/>
      <c r="TGO123" s="49"/>
      <c r="TGP123" s="49"/>
      <c r="TGQ123" s="49"/>
      <c r="TGR123" s="49"/>
      <c r="TGS123" s="49"/>
      <c r="TGT123" s="49"/>
      <c r="TGU123" s="49"/>
      <c r="TGV123" s="49"/>
      <c r="TGW123" s="49"/>
      <c r="TGX123" s="49"/>
      <c r="TGY123" s="49"/>
      <c r="TGZ123" s="49"/>
      <c r="THA123" s="49"/>
      <c r="THB123" s="49"/>
      <c r="THC123" s="49"/>
      <c r="THD123" s="49"/>
      <c r="THE123" s="49"/>
      <c r="THF123" s="49"/>
      <c r="THG123" s="49"/>
      <c r="THH123" s="49"/>
      <c r="THI123" s="49"/>
      <c r="THJ123" s="49"/>
      <c r="THK123" s="49"/>
      <c r="THL123" s="49"/>
      <c r="THM123" s="49"/>
      <c r="THN123" s="49"/>
      <c r="THO123" s="49"/>
      <c r="THP123" s="49"/>
      <c r="THQ123" s="49"/>
      <c r="THR123" s="49"/>
      <c r="THS123" s="49"/>
      <c r="THT123" s="49"/>
      <c r="THU123" s="49"/>
      <c r="THV123" s="49"/>
      <c r="THW123" s="49"/>
      <c r="THX123" s="49"/>
      <c r="THY123" s="49"/>
      <c r="THZ123" s="49"/>
      <c r="TIA123" s="49"/>
      <c r="TIB123" s="49"/>
      <c r="TIC123" s="49"/>
      <c r="TID123" s="49"/>
      <c r="TIE123" s="49"/>
      <c r="TIF123" s="49"/>
      <c r="TIG123" s="49"/>
      <c r="TIH123" s="49"/>
      <c r="TII123" s="49"/>
      <c r="TIJ123" s="49"/>
      <c r="TIK123" s="49"/>
      <c r="TIL123" s="49"/>
      <c r="TIM123" s="49"/>
      <c r="TIN123" s="49"/>
      <c r="TIO123" s="49"/>
      <c r="TIP123" s="49"/>
      <c r="TIQ123" s="49"/>
      <c r="TIR123" s="49"/>
      <c r="TIS123" s="49"/>
      <c r="TIT123" s="49"/>
      <c r="TIU123" s="49"/>
      <c r="TIV123" s="49"/>
      <c r="TIW123" s="49"/>
      <c r="TIX123" s="49"/>
      <c r="TIY123" s="49"/>
      <c r="TIZ123" s="49"/>
      <c r="TJA123" s="49"/>
      <c r="TJB123" s="49"/>
      <c r="TJC123" s="49"/>
      <c r="TJD123" s="49"/>
      <c r="TJE123" s="49"/>
      <c r="TJF123" s="49"/>
      <c r="TJG123" s="49"/>
      <c r="TJH123" s="49"/>
      <c r="TJI123" s="49"/>
      <c r="TJJ123" s="49"/>
      <c r="TJK123" s="49"/>
      <c r="TJL123" s="49"/>
      <c r="TJM123" s="49"/>
      <c r="TJN123" s="49"/>
      <c r="TJO123" s="49"/>
      <c r="TJP123" s="49"/>
      <c r="TJQ123" s="49"/>
      <c r="TJR123" s="49"/>
      <c r="TJS123" s="49"/>
      <c r="TJT123" s="49"/>
      <c r="TJU123" s="49"/>
      <c r="TJV123" s="49"/>
      <c r="TJW123" s="49"/>
      <c r="TJX123" s="49"/>
      <c r="TJY123" s="49"/>
      <c r="TJZ123" s="49"/>
      <c r="TKA123" s="49"/>
      <c r="TKB123" s="49"/>
      <c r="TKC123" s="49"/>
      <c r="TKD123" s="49"/>
      <c r="TKE123" s="49"/>
      <c r="TKF123" s="49"/>
      <c r="TKG123" s="49"/>
      <c r="TKH123" s="49"/>
      <c r="TKI123" s="49"/>
      <c r="TKJ123" s="49"/>
      <c r="TKK123" s="49"/>
      <c r="TKL123" s="49"/>
      <c r="TKM123" s="49"/>
      <c r="TKN123" s="49"/>
      <c r="TKO123" s="49"/>
      <c r="TKP123" s="49"/>
      <c r="TKQ123" s="49"/>
      <c r="TKR123" s="49"/>
      <c r="TKS123" s="49"/>
      <c r="TKT123" s="49"/>
      <c r="TKU123" s="49"/>
      <c r="TKV123" s="49"/>
      <c r="TKW123" s="49"/>
      <c r="TKX123" s="49"/>
      <c r="TKY123" s="49"/>
      <c r="TKZ123" s="49"/>
      <c r="TLA123" s="49"/>
      <c r="TLB123" s="49"/>
      <c r="TLC123" s="49"/>
      <c r="TLD123" s="49"/>
      <c r="TLE123" s="49"/>
      <c r="TLF123" s="49"/>
      <c r="TLG123" s="49"/>
      <c r="TLH123" s="49"/>
      <c r="TLI123" s="49"/>
      <c r="TLJ123" s="49"/>
      <c r="TLK123" s="49"/>
      <c r="TLL123" s="49"/>
      <c r="TLM123" s="49"/>
      <c r="TLN123" s="49"/>
      <c r="TLO123" s="49"/>
      <c r="TLP123" s="49"/>
      <c r="TLQ123" s="49"/>
      <c r="TLR123" s="49"/>
      <c r="TLS123" s="49"/>
      <c r="TLT123" s="49"/>
      <c r="TLU123" s="49"/>
      <c r="TLV123" s="49"/>
      <c r="TLW123" s="49"/>
      <c r="TLX123" s="49"/>
      <c r="TLY123" s="49"/>
      <c r="TLZ123" s="49"/>
      <c r="TMA123" s="49"/>
      <c r="TMB123" s="49"/>
      <c r="TMC123" s="49"/>
      <c r="TMD123" s="49"/>
      <c r="TME123" s="49"/>
      <c r="TMF123" s="49"/>
      <c r="TMG123" s="49"/>
      <c r="TMH123" s="49"/>
      <c r="TMI123" s="49"/>
      <c r="TMJ123" s="49"/>
      <c r="TMK123" s="49"/>
      <c r="TML123" s="49"/>
      <c r="TMM123" s="49"/>
      <c r="TMN123" s="49"/>
      <c r="TMO123" s="49"/>
      <c r="TMP123" s="49"/>
      <c r="TMQ123" s="49"/>
      <c r="TMR123" s="49"/>
      <c r="TMS123" s="49"/>
      <c r="TMT123" s="49"/>
      <c r="TMU123" s="49"/>
      <c r="TMV123" s="49"/>
      <c r="TMW123" s="49"/>
      <c r="TMX123" s="49"/>
      <c r="TMY123" s="49"/>
      <c r="TMZ123" s="49"/>
      <c r="TNA123" s="49"/>
      <c r="TNB123" s="49"/>
      <c r="TNC123" s="49"/>
      <c r="TND123" s="49"/>
      <c r="TNE123" s="49"/>
      <c r="TNF123" s="49"/>
      <c r="TNG123" s="49"/>
      <c r="TNH123" s="49"/>
      <c r="TNI123" s="49"/>
      <c r="TNJ123" s="49"/>
      <c r="TNK123" s="49"/>
      <c r="TNL123" s="49"/>
      <c r="TNM123" s="49"/>
      <c r="TNN123" s="49"/>
      <c r="TNO123" s="49"/>
      <c r="TNP123" s="49"/>
      <c r="TNQ123" s="49"/>
      <c r="TNR123" s="49"/>
      <c r="TNS123" s="49"/>
      <c r="TNT123" s="49"/>
      <c r="TNU123" s="49"/>
      <c r="TNV123" s="49"/>
      <c r="TNW123" s="49"/>
      <c r="TNX123" s="49"/>
      <c r="TNY123" s="49"/>
      <c r="TNZ123" s="49"/>
      <c r="TOA123" s="49"/>
      <c r="TOB123" s="49"/>
      <c r="TOC123" s="49"/>
      <c r="TOD123" s="49"/>
      <c r="TOE123" s="49"/>
      <c r="TOF123" s="49"/>
      <c r="TOG123" s="49"/>
      <c r="TOH123" s="49"/>
      <c r="TOI123" s="49"/>
      <c r="TOJ123" s="49"/>
      <c r="TOK123" s="49"/>
      <c r="TOL123" s="49"/>
      <c r="TOM123" s="49"/>
      <c r="TON123" s="49"/>
      <c r="TOO123" s="49"/>
      <c r="TOP123" s="49"/>
      <c r="TOQ123" s="49"/>
      <c r="TOR123" s="49"/>
      <c r="TOS123" s="49"/>
      <c r="TOT123" s="49"/>
      <c r="TOU123" s="49"/>
      <c r="TOV123" s="49"/>
      <c r="TOW123" s="49"/>
      <c r="TOX123" s="49"/>
      <c r="TOY123" s="49"/>
      <c r="TOZ123" s="49"/>
      <c r="TPA123" s="49"/>
      <c r="TPB123" s="49"/>
      <c r="TPC123" s="49"/>
      <c r="TPD123" s="49"/>
      <c r="TPE123" s="49"/>
      <c r="TPF123" s="49"/>
      <c r="TPG123" s="49"/>
      <c r="TPH123" s="49"/>
      <c r="TPI123" s="49"/>
      <c r="TPJ123" s="49"/>
      <c r="TPK123" s="49"/>
      <c r="TPL123" s="49"/>
      <c r="TPM123" s="49"/>
      <c r="TPN123" s="49"/>
      <c r="TPO123" s="49"/>
      <c r="TPP123" s="49"/>
      <c r="TPQ123" s="49"/>
      <c r="TPR123" s="49"/>
      <c r="TPS123" s="49"/>
      <c r="TPT123" s="49"/>
      <c r="TPU123" s="49"/>
      <c r="TPV123" s="49"/>
      <c r="TPW123" s="49"/>
      <c r="TPX123" s="49"/>
      <c r="TPY123" s="49"/>
      <c r="TPZ123" s="49"/>
      <c r="TQA123" s="49"/>
      <c r="TQB123" s="49"/>
      <c r="TQC123" s="49"/>
      <c r="TQD123" s="49"/>
      <c r="TQE123" s="49"/>
      <c r="TQF123" s="49"/>
      <c r="TQG123" s="49"/>
      <c r="TQH123" s="49"/>
      <c r="TQI123" s="49"/>
      <c r="TQJ123" s="49"/>
      <c r="TQK123" s="49"/>
      <c r="TQL123" s="49"/>
      <c r="TQM123" s="49"/>
      <c r="TQN123" s="49"/>
      <c r="TQO123" s="49"/>
      <c r="TQP123" s="49"/>
      <c r="TQQ123" s="49"/>
      <c r="TQR123" s="49"/>
      <c r="TQS123" s="49"/>
      <c r="TQT123" s="49"/>
      <c r="TQU123" s="49"/>
      <c r="TQV123" s="49"/>
      <c r="TQW123" s="49"/>
      <c r="TQX123" s="49"/>
      <c r="TQY123" s="49"/>
      <c r="TQZ123" s="49"/>
      <c r="TRA123" s="49"/>
      <c r="TRB123" s="49"/>
      <c r="TRC123" s="49"/>
      <c r="TRD123" s="49"/>
      <c r="TRE123" s="49"/>
      <c r="TRF123" s="49"/>
      <c r="TRG123" s="49"/>
      <c r="TRH123" s="49"/>
      <c r="TRI123" s="49"/>
      <c r="TRJ123" s="49"/>
      <c r="TRK123" s="49"/>
      <c r="TRL123" s="49"/>
      <c r="TRM123" s="49"/>
      <c r="TRN123" s="49"/>
      <c r="TRO123" s="49"/>
      <c r="TRP123" s="49"/>
      <c r="TRQ123" s="49"/>
      <c r="TRR123" s="49"/>
      <c r="TRS123" s="49"/>
      <c r="TRT123" s="49"/>
      <c r="TRU123" s="49"/>
      <c r="TRV123" s="49"/>
      <c r="TRW123" s="49"/>
      <c r="TRX123" s="49"/>
      <c r="TRY123" s="49"/>
      <c r="TRZ123" s="49"/>
      <c r="TSA123" s="49"/>
      <c r="TSB123" s="49"/>
      <c r="TSC123" s="49"/>
      <c r="TSD123" s="49"/>
      <c r="TSE123" s="49"/>
      <c r="TSF123" s="49"/>
      <c r="TSG123" s="49"/>
      <c r="TSH123" s="49"/>
      <c r="TSI123" s="49"/>
      <c r="TSJ123" s="49"/>
      <c r="TSK123" s="49"/>
      <c r="TSL123" s="49"/>
      <c r="TSM123" s="49"/>
      <c r="TSN123" s="49"/>
      <c r="TSO123" s="49"/>
      <c r="TSP123" s="49"/>
      <c r="TSQ123" s="49"/>
      <c r="TSR123" s="49"/>
      <c r="TSS123" s="49"/>
      <c r="TST123" s="49"/>
      <c r="TSU123" s="49"/>
      <c r="TSV123" s="49"/>
      <c r="TSW123" s="49"/>
      <c r="TSX123" s="49"/>
      <c r="TSY123" s="49"/>
      <c r="TSZ123" s="49"/>
      <c r="TTA123" s="49"/>
      <c r="TTB123" s="49"/>
      <c r="TTC123" s="49"/>
      <c r="TTD123" s="49"/>
      <c r="TTE123" s="49"/>
      <c r="TTF123" s="49"/>
      <c r="TTG123" s="49"/>
      <c r="TTH123" s="49"/>
      <c r="TTI123" s="49"/>
      <c r="TTJ123" s="49"/>
      <c r="TTK123" s="49"/>
      <c r="TTL123" s="49"/>
      <c r="TTM123" s="49"/>
      <c r="TTN123" s="49"/>
      <c r="TTO123" s="49"/>
      <c r="TTP123" s="49"/>
      <c r="TTQ123" s="49"/>
      <c r="TTR123" s="49"/>
      <c r="TTS123" s="49"/>
      <c r="TTT123" s="49"/>
      <c r="TTU123" s="49"/>
      <c r="TTV123" s="49"/>
      <c r="TTW123" s="49"/>
      <c r="TTX123" s="49"/>
      <c r="TTY123" s="49"/>
      <c r="TTZ123" s="49"/>
      <c r="TUA123" s="49"/>
      <c r="TUB123" s="49"/>
      <c r="TUC123" s="49"/>
      <c r="TUD123" s="49"/>
      <c r="TUE123" s="49"/>
      <c r="TUF123" s="49"/>
      <c r="TUG123" s="49"/>
      <c r="TUH123" s="49"/>
      <c r="TUI123" s="49"/>
      <c r="TUJ123" s="49"/>
      <c r="TUK123" s="49"/>
      <c r="TUL123" s="49"/>
      <c r="TUM123" s="49"/>
      <c r="TUN123" s="49"/>
      <c r="TUO123" s="49"/>
      <c r="TUP123" s="49"/>
      <c r="TUQ123" s="49"/>
      <c r="TUR123" s="49"/>
      <c r="TUS123" s="49"/>
      <c r="TUT123" s="49"/>
      <c r="TUU123" s="49"/>
      <c r="TUV123" s="49"/>
      <c r="TUW123" s="49"/>
      <c r="TUX123" s="49"/>
      <c r="TUY123" s="49"/>
      <c r="TUZ123" s="49"/>
      <c r="TVA123" s="49"/>
      <c r="TVB123" s="49"/>
      <c r="TVC123" s="49"/>
      <c r="TVD123" s="49"/>
      <c r="TVE123" s="49"/>
      <c r="TVF123" s="49"/>
      <c r="TVG123" s="49"/>
      <c r="TVH123" s="49"/>
      <c r="TVI123" s="49"/>
      <c r="TVJ123" s="49"/>
      <c r="TVK123" s="49"/>
      <c r="TVL123" s="49"/>
      <c r="TVM123" s="49"/>
      <c r="TVN123" s="49"/>
      <c r="TVO123" s="49"/>
      <c r="TVP123" s="49"/>
      <c r="TVQ123" s="49"/>
      <c r="TVR123" s="49"/>
      <c r="TVS123" s="49"/>
      <c r="TVT123" s="49"/>
      <c r="TVU123" s="49"/>
      <c r="TVV123" s="49"/>
      <c r="TVW123" s="49"/>
      <c r="TVX123" s="49"/>
      <c r="TVY123" s="49"/>
      <c r="TVZ123" s="49"/>
      <c r="TWA123" s="49"/>
      <c r="TWB123" s="49"/>
      <c r="TWC123" s="49"/>
      <c r="TWD123" s="49"/>
      <c r="TWE123" s="49"/>
      <c r="TWF123" s="49"/>
      <c r="TWG123" s="49"/>
      <c r="TWH123" s="49"/>
      <c r="TWI123" s="49"/>
      <c r="TWJ123" s="49"/>
      <c r="TWK123" s="49"/>
      <c r="TWL123" s="49"/>
      <c r="TWM123" s="49"/>
      <c r="TWN123" s="49"/>
      <c r="TWO123" s="49"/>
      <c r="TWP123" s="49"/>
      <c r="TWQ123" s="49"/>
      <c r="TWR123" s="49"/>
      <c r="TWS123" s="49"/>
      <c r="TWT123" s="49"/>
      <c r="TWU123" s="49"/>
      <c r="TWV123" s="49"/>
      <c r="TWW123" s="49"/>
      <c r="TWX123" s="49"/>
      <c r="TWY123" s="49"/>
      <c r="TWZ123" s="49"/>
      <c r="TXA123" s="49"/>
      <c r="TXB123" s="49"/>
      <c r="TXC123" s="49"/>
      <c r="TXD123" s="49"/>
      <c r="TXE123" s="49"/>
      <c r="TXF123" s="49"/>
      <c r="TXG123" s="49"/>
      <c r="TXH123" s="49"/>
      <c r="TXI123" s="49"/>
      <c r="TXJ123" s="49"/>
      <c r="TXK123" s="49"/>
      <c r="TXL123" s="49"/>
      <c r="TXM123" s="49"/>
      <c r="TXN123" s="49"/>
      <c r="TXO123" s="49"/>
      <c r="TXP123" s="49"/>
      <c r="TXQ123" s="49"/>
      <c r="TXR123" s="49"/>
      <c r="TXS123" s="49"/>
      <c r="TXT123" s="49"/>
      <c r="TXU123" s="49"/>
      <c r="TXV123" s="49"/>
      <c r="TXW123" s="49"/>
      <c r="TXX123" s="49"/>
      <c r="TXY123" s="49"/>
      <c r="TXZ123" s="49"/>
      <c r="TYA123" s="49"/>
      <c r="TYB123" s="49"/>
      <c r="TYC123" s="49"/>
      <c r="TYD123" s="49"/>
      <c r="TYE123" s="49"/>
      <c r="TYF123" s="49"/>
      <c r="TYG123" s="49"/>
      <c r="TYH123" s="49"/>
      <c r="TYI123" s="49"/>
      <c r="TYJ123" s="49"/>
      <c r="TYK123" s="49"/>
      <c r="TYL123" s="49"/>
      <c r="TYM123" s="49"/>
      <c r="TYN123" s="49"/>
      <c r="TYO123" s="49"/>
      <c r="TYP123" s="49"/>
      <c r="TYQ123" s="49"/>
      <c r="TYR123" s="49"/>
      <c r="TYS123" s="49"/>
      <c r="TYT123" s="49"/>
      <c r="TYU123" s="49"/>
      <c r="TYV123" s="49"/>
      <c r="TYW123" s="49"/>
      <c r="TYX123" s="49"/>
      <c r="TYY123" s="49"/>
      <c r="TYZ123" s="49"/>
      <c r="TZA123" s="49"/>
      <c r="TZB123" s="49"/>
      <c r="TZC123" s="49"/>
      <c r="TZD123" s="49"/>
      <c r="TZE123" s="49"/>
      <c r="TZF123" s="49"/>
      <c r="TZG123" s="49"/>
      <c r="TZH123" s="49"/>
      <c r="TZI123" s="49"/>
      <c r="TZJ123" s="49"/>
      <c r="TZK123" s="49"/>
      <c r="TZL123" s="49"/>
      <c r="TZM123" s="49"/>
      <c r="TZN123" s="49"/>
      <c r="TZO123" s="49"/>
      <c r="TZP123" s="49"/>
      <c r="TZQ123" s="49"/>
      <c r="TZR123" s="49"/>
      <c r="TZS123" s="49"/>
      <c r="TZT123" s="49"/>
      <c r="TZU123" s="49"/>
      <c r="TZV123" s="49"/>
      <c r="TZW123" s="49"/>
      <c r="TZX123" s="49"/>
      <c r="TZY123" s="49"/>
      <c r="TZZ123" s="49"/>
      <c r="UAA123" s="49"/>
      <c r="UAB123" s="49"/>
      <c r="UAC123" s="49"/>
      <c r="UAD123" s="49"/>
      <c r="UAE123" s="49"/>
      <c r="UAF123" s="49"/>
      <c r="UAG123" s="49"/>
      <c r="UAH123" s="49"/>
      <c r="UAI123" s="49"/>
      <c r="UAJ123" s="49"/>
      <c r="UAK123" s="49"/>
      <c r="UAL123" s="49"/>
      <c r="UAM123" s="49"/>
      <c r="UAN123" s="49"/>
      <c r="UAO123" s="49"/>
      <c r="UAP123" s="49"/>
      <c r="UAQ123" s="49"/>
      <c r="UAR123" s="49"/>
      <c r="UAS123" s="49"/>
      <c r="UAT123" s="49"/>
      <c r="UAU123" s="49"/>
      <c r="UAV123" s="49"/>
      <c r="UAW123" s="49"/>
      <c r="UAX123" s="49"/>
      <c r="UAY123" s="49"/>
      <c r="UAZ123" s="49"/>
      <c r="UBA123" s="49"/>
      <c r="UBB123" s="49"/>
      <c r="UBC123" s="49"/>
      <c r="UBD123" s="49"/>
      <c r="UBE123" s="49"/>
      <c r="UBF123" s="49"/>
      <c r="UBG123" s="49"/>
      <c r="UBH123" s="49"/>
      <c r="UBI123" s="49"/>
      <c r="UBJ123" s="49"/>
      <c r="UBK123" s="49"/>
      <c r="UBL123" s="49"/>
      <c r="UBM123" s="49"/>
      <c r="UBN123" s="49"/>
      <c r="UBO123" s="49"/>
      <c r="UBP123" s="49"/>
      <c r="UBQ123" s="49"/>
      <c r="UBR123" s="49"/>
      <c r="UBS123" s="49"/>
      <c r="UBT123" s="49"/>
      <c r="UBU123" s="49"/>
      <c r="UBV123" s="49"/>
      <c r="UBW123" s="49"/>
      <c r="UBX123" s="49"/>
      <c r="UBY123" s="49"/>
      <c r="UBZ123" s="49"/>
      <c r="UCA123" s="49"/>
      <c r="UCB123" s="49"/>
      <c r="UCC123" s="49"/>
      <c r="UCD123" s="49"/>
      <c r="UCE123" s="49"/>
      <c r="UCF123" s="49"/>
      <c r="UCG123" s="49"/>
      <c r="UCH123" s="49"/>
      <c r="UCI123" s="49"/>
      <c r="UCJ123" s="49"/>
      <c r="UCK123" s="49"/>
      <c r="UCL123" s="49"/>
      <c r="UCM123" s="49"/>
      <c r="UCN123" s="49"/>
      <c r="UCO123" s="49"/>
      <c r="UCP123" s="49"/>
      <c r="UCQ123" s="49"/>
      <c r="UCR123" s="49"/>
      <c r="UCS123" s="49"/>
      <c r="UCT123" s="49"/>
      <c r="UCU123" s="49"/>
      <c r="UCV123" s="49"/>
      <c r="UCW123" s="49"/>
      <c r="UCX123" s="49"/>
      <c r="UCY123" s="49"/>
      <c r="UCZ123" s="49"/>
      <c r="UDA123" s="49"/>
      <c r="UDB123" s="49"/>
      <c r="UDC123" s="49"/>
      <c r="UDD123" s="49"/>
      <c r="UDE123" s="49"/>
      <c r="UDF123" s="49"/>
      <c r="UDG123" s="49"/>
      <c r="UDH123" s="49"/>
      <c r="UDI123" s="49"/>
      <c r="UDJ123" s="49"/>
      <c r="UDK123" s="49"/>
      <c r="UDL123" s="49"/>
      <c r="UDM123" s="49"/>
      <c r="UDN123" s="49"/>
      <c r="UDO123" s="49"/>
      <c r="UDP123" s="49"/>
      <c r="UDQ123" s="49"/>
      <c r="UDR123" s="49"/>
      <c r="UDS123" s="49"/>
      <c r="UDT123" s="49"/>
      <c r="UDU123" s="49"/>
      <c r="UDV123" s="49"/>
      <c r="UDW123" s="49"/>
      <c r="UDX123" s="49"/>
      <c r="UDY123" s="49"/>
      <c r="UDZ123" s="49"/>
      <c r="UEA123" s="49"/>
      <c r="UEB123" s="49"/>
      <c r="UEC123" s="49"/>
      <c r="UED123" s="49"/>
      <c r="UEE123" s="49"/>
      <c r="UEF123" s="49"/>
      <c r="UEG123" s="49"/>
      <c r="UEH123" s="49"/>
      <c r="UEI123" s="49"/>
      <c r="UEJ123" s="49"/>
      <c r="UEK123" s="49"/>
      <c r="UEL123" s="49"/>
      <c r="UEM123" s="49"/>
      <c r="UEN123" s="49"/>
      <c r="UEO123" s="49"/>
      <c r="UEP123" s="49"/>
      <c r="UEQ123" s="49"/>
      <c r="UER123" s="49"/>
      <c r="UES123" s="49"/>
      <c r="UET123" s="49"/>
      <c r="UEU123" s="49"/>
      <c r="UEV123" s="49"/>
      <c r="UEW123" s="49"/>
      <c r="UEX123" s="49"/>
      <c r="UEY123" s="49"/>
      <c r="UEZ123" s="49"/>
      <c r="UFA123" s="49"/>
      <c r="UFB123" s="49"/>
      <c r="UFC123" s="49"/>
      <c r="UFD123" s="49"/>
      <c r="UFE123" s="49"/>
      <c r="UFF123" s="49"/>
      <c r="UFG123" s="49"/>
      <c r="UFH123" s="49"/>
      <c r="UFI123" s="49"/>
      <c r="UFJ123" s="49"/>
      <c r="UFK123" s="49"/>
      <c r="UFL123" s="49"/>
      <c r="UFM123" s="49"/>
      <c r="UFN123" s="49"/>
      <c r="UFO123" s="49"/>
      <c r="UFP123" s="49"/>
      <c r="UFQ123" s="49"/>
      <c r="UFR123" s="49"/>
      <c r="UFS123" s="49"/>
      <c r="UFT123" s="49"/>
      <c r="UFU123" s="49"/>
      <c r="UFV123" s="49"/>
      <c r="UFW123" s="49"/>
      <c r="UFX123" s="49"/>
      <c r="UFY123" s="49"/>
      <c r="UFZ123" s="49"/>
      <c r="UGA123" s="49"/>
      <c r="UGB123" s="49"/>
      <c r="UGC123" s="49"/>
      <c r="UGD123" s="49"/>
      <c r="UGE123" s="49"/>
      <c r="UGF123" s="49"/>
      <c r="UGG123" s="49"/>
      <c r="UGH123" s="49"/>
      <c r="UGI123" s="49"/>
      <c r="UGJ123" s="49"/>
      <c r="UGK123" s="49"/>
      <c r="UGL123" s="49"/>
      <c r="UGM123" s="49"/>
      <c r="UGN123" s="49"/>
      <c r="UGO123" s="49"/>
      <c r="UGP123" s="49"/>
      <c r="UGQ123" s="49"/>
      <c r="UGR123" s="49"/>
      <c r="UGS123" s="49"/>
      <c r="UGT123" s="49"/>
      <c r="UGU123" s="49"/>
      <c r="UGV123" s="49"/>
      <c r="UGW123" s="49"/>
      <c r="UGX123" s="49"/>
      <c r="UGY123" s="49"/>
      <c r="UGZ123" s="49"/>
      <c r="UHA123" s="49"/>
      <c r="UHB123" s="49"/>
      <c r="UHC123" s="49"/>
      <c r="UHD123" s="49"/>
      <c r="UHE123" s="49"/>
      <c r="UHF123" s="49"/>
      <c r="UHG123" s="49"/>
      <c r="UHH123" s="49"/>
      <c r="UHI123" s="49"/>
      <c r="UHJ123" s="49"/>
      <c r="UHK123" s="49"/>
      <c r="UHL123" s="49"/>
      <c r="UHM123" s="49"/>
      <c r="UHN123" s="49"/>
      <c r="UHO123" s="49"/>
      <c r="UHP123" s="49"/>
      <c r="UHQ123" s="49"/>
      <c r="UHR123" s="49"/>
      <c r="UHS123" s="49"/>
      <c r="UHT123" s="49"/>
      <c r="UHU123" s="49"/>
      <c r="UHV123" s="49"/>
      <c r="UHW123" s="49"/>
      <c r="UHX123" s="49"/>
      <c r="UHY123" s="49"/>
      <c r="UHZ123" s="49"/>
      <c r="UIA123" s="49"/>
      <c r="UIB123" s="49"/>
      <c r="UIC123" s="49"/>
      <c r="UID123" s="49"/>
      <c r="UIE123" s="49"/>
      <c r="UIF123" s="49"/>
      <c r="UIG123" s="49"/>
      <c r="UIH123" s="49"/>
      <c r="UII123" s="49"/>
      <c r="UIJ123" s="49"/>
      <c r="UIK123" s="49"/>
      <c r="UIL123" s="49"/>
      <c r="UIM123" s="49"/>
      <c r="UIN123" s="49"/>
      <c r="UIO123" s="49"/>
      <c r="UIP123" s="49"/>
      <c r="UIQ123" s="49"/>
      <c r="UIR123" s="49"/>
      <c r="UIS123" s="49"/>
      <c r="UIT123" s="49"/>
      <c r="UIU123" s="49"/>
      <c r="UIV123" s="49"/>
      <c r="UIW123" s="49"/>
      <c r="UIX123" s="49"/>
      <c r="UIY123" s="49"/>
      <c r="UIZ123" s="49"/>
      <c r="UJA123" s="49"/>
      <c r="UJB123" s="49"/>
      <c r="UJC123" s="49"/>
      <c r="UJD123" s="49"/>
      <c r="UJE123" s="49"/>
      <c r="UJF123" s="49"/>
      <c r="UJG123" s="49"/>
      <c r="UJH123" s="49"/>
      <c r="UJI123" s="49"/>
      <c r="UJJ123" s="49"/>
      <c r="UJK123" s="49"/>
      <c r="UJL123" s="49"/>
      <c r="UJM123" s="49"/>
      <c r="UJN123" s="49"/>
      <c r="UJO123" s="49"/>
      <c r="UJP123" s="49"/>
      <c r="UJQ123" s="49"/>
      <c r="UJR123" s="49"/>
      <c r="UJS123" s="49"/>
      <c r="UJT123" s="49"/>
      <c r="UJU123" s="49"/>
      <c r="UJV123" s="49"/>
      <c r="UJW123" s="49"/>
      <c r="UJX123" s="49"/>
      <c r="UJY123" s="49"/>
      <c r="UJZ123" s="49"/>
      <c r="UKA123" s="49"/>
      <c r="UKB123" s="49"/>
      <c r="UKC123" s="49"/>
      <c r="UKD123" s="49"/>
      <c r="UKE123" s="49"/>
      <c r="UKF123" s="49"/>
      <c r="UKG123" s="49"/>
      <c r="UKH123" s="49"/>
      <c r="UKI123" s="49"/>
      <c r="UKJ123" s="49"/>
      <c r="UKK123" s="49"/>
      <c r="UKL123" s="49"/>
      <c r="UKM123" s="49"/>
      <c r="UKN123" s="49"/>
      <c r="UKO123" s="49"/>
      <c r="UKP123" s="49"/>
      <c r="UKQ123" s="49"/>
      <c r="UKR123" s="49"/>
      <c r="UKS123" s="49"/>
      <c r="UKT123" s="49"/>
      <c r="UKU123" s="49"/>
      <c r="UKV123" s="49"/>
      <c r="UKW123" s="49"/>
      <c r="UKX123" s="49"/>
      <c r="UKY123" s="49"/>
      <c r="UKZ123" s="49"/>
      <c r="ULA123" s="49"/>
      <c r="ULB123" s="49"/>
      <c r="ULC123" s="49"/>
      <c r="ULD123" s="49"/>
      <c r="ULE123" s="49"/>
      <c r="ULF123" s="49"/>
      <c r="ULG123" s="49"/>
      <c r="ULH123" s="49"/>
      <c r="ULI123" s="49"/>
      <c r="ULJ123" s="49"/>
      <c r="ULK123" s="49"/>
      <c r="ULL123" s="49"/>
      <c r="ULM123" s="49"/>
      <c r="ULN123" s="49"/>
      <c r="ULO123" s="49"/>
      <c r="ULP123" s="49"/>
      <c r="ULQ123" s="49"/>
      <c r="ULR123" s="49"/>
      <c r="ULS123" s="49"/>
      <c r="ULT123" s="49"/>
      <c r="ULU123" s="49"/>
      <c r="ULV123" s="49"/>
      <c r="ULW123" s="49"/>
      <c r="ULX123" s="49"/>
      <c r="ULY123" s="49"/>
      <c r="ULZ123" s="49"/>
      <c r="UMA123" s="49"/>
      <c r="UMB123" s="49"/>
      <c r="UMC123" s="49"/>
      <c r="UMD123" s="49"/>
      <c r="UME123" s="49"/>
      <c r="UMF123" s="49"/>
      <c r="UMG123" s="49"/>
      <c r="UMH123" s="49"/>
      <c r="UMI123" s="49"/>
      <c r="UMJ123" s="49"/>
      <c r="UMK123" s="49"/>
      <c r="UML123" s="49"/>
      <c r="UMM123" s="49"/>
      <c r="UMN123" s="49"/>
      <c r="UMO123" s="49"/>
      <c r="UMP123" s="49"/>
      <c r="UMQ123" s="49"/>
      <c r="UMR123" s="49"/>
      <c r="UMS123" s="49"/>
      <c r="UMT123" s="49"/>
      <c r="UMU123" s="49"/>
      <c r="UMV123" s="49"/>
      <c r="UMW123" s="49"/>
      <c r="UMX123" s="49"/>
      <c r="UMY123" s="49"/>
      <c r="UMZ123" s="49"/>
      <c r="UNA123" s="49"/>
      <c r="UNB123" s="49"/>
      <c r="UNC123" s="49"/>
      <c r="UND123" s="49"/>
      <c r="UNE123" s="49"/>
      <c r="UNF123" s="49"/>
      <c r="UNG123" s="49"/>
      <c r="UNH123" s="49"/>
      <c r="UNI123" s="49"/>
      <c r="UNJ123" s="49"/>
      <c r="UNK123" s="49"/>
      <c r="UNL123" s="49"/>
      <c r="UNM123" s="49"/>
      <c r="UNN123" s="49"/>
      <c r="UNO123" s="49"/>
      <c r="UNP123" s="49"/>
      <c r="UNQ123" s="49"/>
      <c r="UNR123" s="49"/>
      <c r="UNS123" s="49"/>
      <c r="UNT123" s="49"/>
      <c r="UNU123" s="49"/>
      <c r="UNV123" s="49"/>
      <c r="UNW123" s="49"/>
      <c r="UNX123" s="49"/>
      <c r="UNY123" s="49"/>
      <c r="UNZ123" s="49"/>
      <c r="UOA123" s="49"/>
      <c r="UOB123" s="49"/>
      <c r="UOC123" s="49"/>
      <c r="UOD123" s="49"/>
      <c r="UOE123" s="49"/>
      <c r="UOF123" s="49"/>
      <c r="UOG123" s="49"/>
      <c r="UOH123" s="49"/>
      <c r="UOI123" s="49"/>
      <c r="UOJ123" s="49"/>
      <c r="UOK123" s="49"/>
      <c r="UOL123" s="49"/>
      <c r="UOM123" s="49"/>
      <c r="UON123" s="49"/>
      <c r="UOO123" s="49"/>
      <c r="UOP123" s="49"/>
      <c r="UOQ123" s="49"/>
      <c r="UOR123" s="49"/>
      <c r="UOS123" s="49"/>
      <c r="UOT123" s="49"/>
      <c r="UOU123" s="49"/>
      <c r="UOV123" s="49"/>
      <c r="UOW123" s="49"/>
      <c r="UOX123" s="49"/>
      <c r="UOY123" s="49"/>
      <c r="UOZ123" s="49"/>
      <c r="UPA123" s="49"/>
      <c r="UPB123" s="49"/>
      <c r="UPC123" s="49"/>
      <c r="UPD123" s="49"/>
      <c r="UPE123" s="49"/>
      <c r="UPF123" s="49"/>
      <c r="UPG123" s="49"/>
      <c r="UPH123" s="49"/>
      <c r="UPI123" s="49"/>
      <c r="UPJ123" s="49"/>
      <c r="UPK123" s="49"/>
      <c r="UPL123" s="49"/>
      <c r="UPM123" s="49"/>
      <c r="UPN123" s="49"/>
      <c r="UPO123" s="49"/>
      <c r="UPP123" s="49"/>
      <c r="UPQ123" s="49"/>
      <c r="UPR123" s="49"/>
      <c r="UPS123" s="49"/>
      <c r="UPT123" s="49"/>
      <c r="UPU123" s="49"/>
      <c r="UPV123" s="49"/>
      <c r="UPW123" s="49"/>
      <c r="UPX123" s="49"/>
      <c r="UPY123" s="49"/>
      <c r="UPZ123" s="49"/>
      <c r="UQA123" s="49"/>
      <c r="UQB123" s="49"/>
      <c r="UQC123" s="49"/>
      <c r="UQD123" s="49"/>
      <c r="UQE123" s="49"/>
      <c r="UQF123" s="49"/>
      <c r="UQG123" s="49"/>
      <c r="UQH123" s="49"/>
      <c r="UQI123" s="49"/>
      <c r="UQJ123" s="49"/>
      <c r="UQK123" s="49"/>
      <c r="UQL123" s="49"/>
      <c r="UQM123" s="49"/>
      <c r="UQN123" s="49"/>
      <c r="UQO123" s="49"/>
      <c r="UQP123" s="49"/>
      <c r="UQQ123" s="49"/>
      <c r="UQR123" s="49"/>
      <c r="UQS123" s="49"/>
      <c r="UQT123" s="49"/>
      <c r="UQU123" s="49"/>
      <c r="UQV123" s="49"/>
      <c r="UQW123" s="49"/>
      <c r="UQX123" s="49"/>
      <c r="UQY123" s="49"/>
      <c r="UQZ123" s="49"/>
      <c r="URA123" s="49"/>
      <c r="URB123" s="49"/>
      <c r="URC123" s="49"/>
      <c r="URD123" s="49"/>
      <c r="URE123" s="49"/>
      <c r="URF123" s="49"/>
      <c r="URG123" s="49"/>
      <c r="URH123" s="49"/>
      <c r="URI123" s="49"/>
      <c r="URJ123" s="49"/>
      <c r="URK123" s="49"/>
      <c r="URL123" s="49"/>
      <c r="URM123" s="49"/>
      <c r="URN123" s="49"/>
      <c r="URO123" s="49"/>
      <c r="URP123" s="49"/>
      <c r="URQ123" s="49"/>
      <c r="URR123" s="49"/>
      <c r="URS123" s="49"/>
      <c r="URT123" s="49"/>
      <c r="URU123" s="49"/>
      <c r="URV123" s="49"/>
      <c r="URW123" s="49"/>
      <c r="URX123" s="49"/>
      <c r="URY123" s="49"/>
      <c r="URZ123" s="49"/>
      <c r="USA123" s="49"/>
      <c r="USB123" s="49"/>
      <c r="USC123" s="49"/>
      <c r="USD123" s="49"/>
      <c r="USE123" s="49"/>
      <c r="USF123" s="49"/>
      <c r="USG123" s="49"/>
      <c r="USH123" s="49"/>
      <c r="USI123" s="49"/>
      <c r="USJ123" s="49"/>
      <c r="USK123" s="49"/>
      <c r="USL123" s="49"/>
      <c r="USM123" s="49"/>
      <c r="USN123" s="49"/>
      <c r="USO123" s="49"/>
      <c r="USP123" s="49"/>
      <c r="USQ123" s="49"/>
      <c r="USR123" s="49"/>
      <c r="USS123" s="49"/>
      <c r="UST123" s="49"/>
      <c r="USU123" s="49"/>
      <c r="USV123" s="49"/>
      <c r="USW123" s="49"/>
      <c r="USX123" s="49"/>
      <c r="USY123" s="49"/>
      <c r="USZ123" s="49"/>
      <c r="UTA123" s="49"/>
      <c r="UTB123" s="49"/>
      <c r="UTC123" s="49"/>
      <c r="UTD123" s="49"/>
      <c r="UTE123" s="49"/>
      <c r="UTF123" s="49"/>
      <c r="UTG123" s="49"/>
      <c r="UTH123" s="49"/>
      <c r="UTI123" s="49"/>
      <c r="UTJ123" s="49"/>
      <c r="UTK123" s="49"/>
      <c r="UTL123" s="49"/>
      <c r="UTM123" s="49"/>
      <c r="UTN123" s="49"/>
      <c r="UTO123" s="49"/>
      <c r="UTP123" s="49"/>
      <c r="UTQ123" s="49"/>
      <c r="UTR123" s="49"/>
      <c r="UTS123" s="49"/>
      <c r="UTT123" s="49"/>
      <c r="UTU123" s="49"/>
      <c r="UTV123" s="49"/>
      <c r="UTW123" s="49"/>
      <c r="UTX123" s="49"/>
      <c r="UTY123" s="49"/>
      <c r="UTZ123" s="49"/>
      <c r="UUA123" s="49"/>
      <c r="UUB123" s="49"/>
      <c r="UUC123" s="49"/>
      <c r="UUD123" s="49"/>
      <c r="UUE123" s="49"/>
      <c r="UUF123" s="49"/>
      <c r="UUG123" s="49"/>
      <c r="UUH123" s="49"/>
      <c r="UUI123" s="49"/>
      <c r="UUJ123" s="49"/>
      <c r="UUK123" s="49"/>
      <c r="UUL123" s="49"/>
      <c r="UUM123" s="49"/>
      <c r="UUN123" s="49"/>
      <c r="UUO123" s="49"/>
      <c r="UUP123" s="49"/>
      <c r="UUQ123" s="49"/>
      <c r="UUR123" s="49"/>
      <c r="UUS123" s="49"/>
      <c r="UUT123" s="49"/>
      <c r="UUU123" s="49"/>
      <c r="UUV123" s="49"/>
      <c r="UUW123" s="49"/>
      <c r="UUX123" s="49"/>
      <c r="UUY123" s="49"/>
      <c r="UUZ123" s="49"/>
      <c r="UVA123" s="49"/>
      <c r="UVB123" s="49"/>
      <c r="UVC123" s="49"/>
      <c r="UVD123" s="49"/>
      <c r="UVE123" s="49"/>
      <c r="UVF123" s="49"/>
      <c r="UVG123" s="49"/>
      <c r="UVH123" s="49"/>
      <c r="UVI123" s="49"/>
      <c r="UVJ123" s="49"/>
      <c r="UVK123" s="49"/>
      <c r="UVL123" s="49"/>
      <c r="UVM123" s="49"/>
      <c r="UVN123" s="49"/>
      <c r="UVO123" s="49"/>
      <c r="UVP123" s="49"/>
      <c r="UVQ123" s="49"/>
      <c r="UVR123" s="49"/>
      <c r="UVS123" s="49"/>
      <c r="UVT123" s="49"/>
      <c r="UVU123" s="49"/>
      <c r="UVV123" s="49"/>
      <c r="UVW123" s="49"/>
      <c r="UVX123" s="49"/>
      <c r="UVY123" s="49"/>
      <c r="UVZ123" s="49"/>
      <c r="UWA123" s="49"/>
      <c r="UWB123" s="49"/>
      <c r="UWC123" s="49"/>
      <c r="UWD123" s="49"/>
      <c r="UWE123" s="49"/>
      <c r="UWF123" s="49"/>
      <c r="UWG123" s="49"/>
      <c r="UWH123" s="49"/>
      <c r="UWI123" s="49"/>
      <c r="UWJ123" s="49"/>
      <c r="UWK123" s="49"/>
      <c r="UWL123" s="49"/>
      <c r="UWM123" s="49"/>
      <c r="UWN123" s="49"/>
      <c r="UWO123" s="49"/>
      <c r="UWP123" s="49"/>
      <c r="UWQ123" s="49"/>
      <c r="UWR123" s="49"/>
      <c r="UWS123" s="49"/>
      <c r="UWT123" s="49"/>
      <c r="UWU123" s="49"/>
      <c r="UWV123" s="49"/>
      <c r="UWW123" s="49"/>
      <c r="UWX123" s="49"/>
      <c r="UWY123" s="49"/>
      <c r="UWZ123" s="49"/>
      <c r="UXA123" s="49"/>
      <c r="UXB123" s="49"/>
      <c r="UXC123" s="49"/>
      <c r="UXD123" s="49"/>
      <c r="UXE123" s="49"/>
      <c r="UXF123" s="49"/>
      <c r="UXG123" s="49"/>
      <c r="UXH123" s="49"/>
      <c r="UXI123" s="49"/>
      <c r="UXJ123" s="49"/>
      <c r="UXK123" s="49"/>
      <c r="UXL123" s="49"/>
      <c r="UXM123" s="49"/>
      <c r="UXN123" s="49"/>
      <c r="UXO123" s="49"/>
      <c r="UXP123" s="49"/>
      <c r="UXQ123" s="49"/>
      <c r="UXR123" s="49"/>
      <c r="UXS123" s="49"/>
      <c r="UXT123" s="49"/>
      <c r="UXU123" s="49"/>
      <c r="UXV123" s="49"/>
      <c r="UXW123" s="49"/>
      <c r="UXX123" s="49"/>
      <c r="UXY123" s="49"/>
      <c r="UXZ123" s="49"/>
      <c r="UYA123" s="49"/>
      <c r="UYB123" s="49"/>
      <c r="UYC123" s="49"/>
      <c r="UYD123" s="49"/>
      <c r="UYE123" s="49"/>
      <c r="UYF123" s="49"/>
      <c r="UYG123" s="49"/>
      <c r="UYH123" s="49"/>
      <c r="UYI123" s="49"/>
      <c r="UYJ123" s="49"/>
      <c r="UYK123" s="49"/>
      <c r="UYL123" s="49"/>
      <c r="UYM123" s="49"/>
      <c r="UYN123" s="49"/>
      <c r="UYO123" s="49"/>
      <c r="UYP123" s="49"/>
      <c r="UYQ123" s="49"/>
      <c r="UYR123" s="49"/>
      <c r="UYS123" s="49"/>
      <c r="UYT123" s="49"/>
      <c r="UYU123" s="49"/>
      <c r="UYV123" s="49"/>
      <c r="UYW123" s="49"/>
      <c r="UYX123" s="49"/>
      <c r="UYY123" s="49"/>
      <c r="UYZ123" s="49"/>
      <c r="UZA123" s="49"/>
      <c r="UZB123" s="49"/>
      <c r="UZC123" s="49"/>
      <c r="UZD123" s="49"/>
      <c r="UZE123" s="49"/>
      <c r="UZF123" s="49"/>
      <c r="UZG123" s="49"/>
      <c r="UZH123" s="49"/>
      <c r="UZI123" s="49"/>
      <c r="UZJ123" s="49"/>
      <c r="UZK123" s="49"/>
      <c r="UZL123" s="49"/>
      <c r="UZM123" s="49"/>
      <c r="UZN123" s="49"/>
      <c r="UZO123" s="49"/>
      <c r="UZP123" s="49"/>
      <c r="UZQ123" s="49"/>
      <c r="UZR123" s="49"/>
      <c r="UZS123" s="49"/>
      <c r="UZT123" s="49"/>
      <c r="UZU123" s="49"/>
      <c r="UZV123" s="49"/>
      <c r="UZW123" s="49"/>
      <c r="UZX123" s="49"/>
      <c r="UZY123" s="49"/>
      <c r="UZZ123" s="49"/>
      <c r="VAA123" s="49"/>
      <c r="VAB123" s="49"/>
      <c r="VAC123" s="49"/>
      <c r="VAD123" s="49"/>
      <c r="VAE123" s="49"/>
      <c r="VAF123" s="49"/>
      <c r="VAG123" s="49"/>
      <c r="VAH123" s="49"/>
      <c r="VAI123" s="49"/>
      <c r="VAJ123" s="49"/>
      <c r="VAK123" s="49"/>
      <c r="VAL123" s="49"/>
      <c r="VAM123" s="49"/>
      <c r="VAN123" s="49"/>
      <c r="VAO123" s="49"/>
      <c r="VAP123" s="49"/>
      <c r="VAQ123" s="49"/>
      <c r="VAR123" s="49"/>
      <c r="VAS123" s="49"/>
      <c r="VAT123" s="49"/>
      <c r="VAU123" s="49"/>
      <c r="VAV123" s="49"/>
      <c r="VAW123" s="49"/>
      <c r="VAX123" s="49"/>
      <c r="VAY123" s="49"/>
      <c r="VAZ123" s="49"/>
      <c r="VBA123" s="49"/>
      <c r="VBB123" s="49"/>
      <c r="VBC123" s="49"/>
      <c r="VBD123" s="49"/>
      <c r="VBE123" s="49"/>
      <c r="VBF123" s="49"/>
      <c r="VBG123" s="49"/>
      <c r="VBH123" s="49"/>
      <c r="VBI123" s="49"/>
      <c r="VBJ123" s="49"/>
      <c r="VBK123" s="49"/>
      <c r="VBL123" s="49"/>
      <c r="VBM123" s="49"/>
      <c r="VBN123" s="49"/>
      <c r="VBO123" s="49"/>
      <c r="VBP123" s="49"/>
      <c r="VBQ123" s="49"/>
      <c r="VBR123" s="49"/>
      <c r="VBS123" s="49"/>
      <c r="VBT123" s="49"/>
      <c r="VBU123" s="49"/>
      <c r="VBV123" s="49"/>
      <c r="VBW123" s="49"/>
      <c r="VBX123" s="49"/>
      <c r="VBY123" s="49"/>
      <c r="VBZ123" s="49"/>
      <c r="VCA123" s="49"/>
      <c r="VCB123" s="49"/>
      <c r="VCC123" s="49"/>
      <c r="VCD123" s="49"/>
      <c r="VCE123" s="49"/>
      <c r="VCF123" s="49"/>
      <c r="VCG123" s="49"/>
      <c r="VCH123" s="49"/>
      <c r="VCI123" s="49"/>
      <c r="VCJ123" s="49"/>
      <c r="VCK123" s="49"/>
      <c r="VCL123" s="49"/>
      <c r="VCM123" s="49"/>
      <c r="VCN123" s="49"/>
      <c r="VCO123" s="49"/>
      <c r="VCP123" s="49"/>
      <c r="VCQ123" s="49"/>
      <c r="VCR123" s="49"/>
      <c r="VCS123" s="49"/>
      <c r="VCT123" s="49"/>
      <c r="VCU123" s="49"/>
      <c r="VCV123" s="49"/>
      <c r="VCW123" s="49"/>
      <c r="VCX123" s="49"/>
      <c r="VCY123" s="49"/>
      <c r="VCZ123" s="49"/>
      <c r="VDA123" s="49"/>
      <c r="VDB123" s="49"/>
      <c r="VDC123" s="49"/>
      <c r="VDD123" s="49"/>
      <c r="VDE123" s="49"/>
      <c r="VDF123" s="49"/>
      <c r="VDG123" s="49"/>
      <c r="VDH123" s="49"/>
      <c r="VDI123" s="49"/>
      <c r="VDJ123" s="49"/>
      <c r="VDK123" s="49"/>
      <c r="VDL123" s="49"/>
      <c r="VDM123" s="49"/>
      <c r="VDN123" s="49"/>
      <c r="VDO123" s="49"/>
      <c r="VDP123" s="49"/>
      <c r="VDQ123" s="49"/>
      <c r="VDR123" s="49"/>
      <c r="VDS123" s="49"/>
      <c r="VDT123" s="49"/>
      <c r="VDU123" s="49"/>
      <c r="VDV123" s="49"/>
      <c r="VDW123" s="49"/>
      <c r="VDX123" s="49"/>
      <c r="VDY123" s="49"/>
      <c r="VDZ123" s="49"/>
      <c r="VEA123" s="49"/>
      <c r="VEB123" s="49"/>
      <c r="VEC123" s="49"/>
      <c r="VED123" s="49"/>
      <c r="VEE123" s="49"/>
      <c r="VEF123" s="49"/>
      <c r="VEG123" s="49"/>
      <c r="VEH123" s="49"/>
      <c r="VEI123" s="49"/>
      <c r="VEJ123" s="49"/>
      <c r="VEK123" s="49"/>
      <c r="VEL123" s="49"/>
      <c r="VEM123" s="49"/>
      <c r="VEN123" s="49"/>
      <c r="VEO123" s="49"/>
      <c r="VEP123" s="49"/>
      <c r="VEQ123" s="49"/>
      <c r="VER123" s="49"/>
      <c r="VES123" s="49"/>
      <c r="VET123" s="49"/>
      <c r="VEU123" s="49"/>
      <c r="VEV123" s="49"/>
      <c r="VEW123" s="49"/>
      <c r="VEX123" s="49"/>
      <c r="VEY123" s="49"/>
      <c r="VEZ123" s="49"/>
      <c r="VFA123" s="49"/>
      <c r="VFB123" s="49"/>
      <c r="VFC123" s="49"/>
      <c r="VFD123" s="49"/>
      <c r="VFE123" s="49"/>
      <c r="VFF123" s="49"/>
      <c r="VFG123" s="49"/>
      <c r="VFH123" s="49"/>
      <c r="VFI123" s="49"/>
      <c r="VFJ123" s="49"/>
      <c r="VFK123" s="49"/>
      <c r="VFL123" s="49"/>
      <c r="VFM123" s="49"/>
      <c r="VFN123" s="49"/>
      <c r="VFO123" s="49"/>
      <c r="VFP123" s="49"/>
      <c r="VFQ123" s="49"/>
      <c r="VFR123" s="49"/>
      <c r="VFS123" s="49"/>
      <c r="VFT123" s="49"/>
      <c r="VFU123" s="49"/>
      <c r="VFV123" s="49"/>
      <c r="VFW123" s="49"/>
      <c r="VFX123" s="49"/>
      <c r="VFY123" s="49"/>
      <c r="VFZ123" s="49"/>
      <c r="VGA123" s="49"/>
      <c r="VGB123" s="49"/>
      <c r="VGC123" s="49"/>
      <c r="VGD123" s="49"/>
      <c r="VGE123" s="49"/>
      <c r="VGF123" s="49"/>
      <c r="VGG123" s="49"/>
      <c r="VGH123" s="49"/>
      <c r="VGI123" s="49"/>
      <c r="VGJ123" s="49"/>
      <c r="VGK123" s="49"/>
      <c r="VGL123" s="49"/>
      <c r="VGM123" s="49"/>
      <c r="VGN123" s="49"/>
      <c r="VGO123" s="49"/>
      <c r="VGP123" s="49"/>
      <c r="VGQ123" s="49"/>
      <c r="VGR123" s="49"/>
      <c r="VGS123" s="49"/>
      <c r="VGT123" s="49"/>
      <c r="VGU123" s="49"/>
      <c r="VGV123" s="49"/>
      <c r="VGW123" s="49"/>
      <c r="VGX123" s="49"/>
      <c r="VGY123" s="49"/>
      <c r="VGZ123" s="49"/>
      <c r="VHA123" s="49"/>
      <c r="VHB123" s="49"/>
      <c r="VHC123" s="49"/>
      <c r="VHD123" s="49"/>
      <c r="VHE123" s="49"/>
      <c r="VHF123" s="49"/>
      <c r="VHG123" s="49"/>
      <c r="VHH123" s="49"/>
      <c r="VHI123" s="49"/>
      <c r="VHJ123" s="49"/>
      <c r="VHK123" s="49"/>
      <c r="VHL123" s="49"/>
      <c r="VHM123" s="49"/>
      <c r="VHN123" s="49"/>
      <c r="VHO123" s="49"/>
      <c r="VHP123" s="49"/>
      <c r="VHQ123" s="49"/>
      <c r="VHR123" s="49"/>
      <c r="VHS123" s="49"/>
      <c r="VHT123" s="49"/>
      <c r="VHU123" s="49"/>
      <c r="VHV123" s="49"/>
      <c r="VHW123" s="49"/>
      <c r="VHX123" s="49"/>
      <c r="VHY123" s="49"/>
      <c r="VHZ123" s="49"/>
      <c r="VIA123" s="49"/>
      <c r="VIB123" s="49"/>
      <c r="VIC123" s="49"/>
      <c r="VID123" s="49"/>
      <c r="VIE123" s="49"/>
      <c r="VIF123" s="49"/>
      <c r="VIG123" s="49"/>
      <c r="VIH123" s="49"/>
      <c r="VII123" s="49"/>
      <c r="VIJ123" s="49"/>
      <c r="VIK123" s="49"/>
      <c r="VIL123" s="49"/>
      <c r="VIM123" s="49"/>
      <c r="VIN123" s="49"/>
      <c r="VIO123" s="49"/>
      <c r="VIP123" s="49"/>
      <c r="VIQ123" s="49"/>
      <c r="VIR123" s="49"/>
      <c r="VIS123" s="49"/>
      <c r="VIT123" s="49"/>
      <c r="VIU123" s="49"/>
      <c r="VIV123" s="49"/>
      <c r="VIW123" s="49"/>
      <c r="VIX123" s="49"/>
      <c r="VIY123" s="49"/>
      <c r="VIZ123" s="49"/>
      <c r="VJA123" s="49"/>
      <c r="VJB123" s="49"/>
      <c r="VJC123" s="49"/>
      <c r="VJD123" s="49"/>
      <c r="VJE123" s="49"/>
      <c r="VJF123" s="49"/>
      <c r="VJG123" s="49"/>
      <c r="VJH123" s="49"/>
      <c r="VJI123" s="49"/>
      <c r="VJJ123" s="49"/>
      <c r="VJK123" s="49"/>
      <c r="VJL123" s="49"/>
      <c r="VJM123" s="49"/>
      <c r="VJN123" s="49"/>
      <c r="VJO123" s="49"/>
      <c r="VJP123" s="49"/>
      <c r="VJQ123" s="49"/>
      <c r="VJR123" s="49"/>
      <c r="VJS123" s="49"/>
      <c r="VJT123" s="49"/>
      <c r="VJU123" s="49"/>
      <c r="VJV123" s="49"/>
      <c r="VJW123" s="49"/>
      <c r="VJX123" s="49"/>
      <c r="VJY123" s="49"/>
      <c r="VJZ123" s="49"/>
      <c r="VKA123" s="49"/>
      <c r="VKB123" s="49"/>
      <c r="VKC123" s="49"/>
      <c r="VKD123" s="49"/>
      <c r="VKE123" s="49"/>
      <c r="VKF123" s="49"/>
      <c r="VKG123" s="49"/>
      <c r="VKH123" s="49"/>
      <c r="VKI123" s="49"/>
      <c r="VKJ123" s="49"/>
      <c r="VKK123" s="49"/>
      <c r="VKL123" s="49"/>
      <c r="VKM123" s="49"/>
      <c r="VKN123" s="49"/>
      <c r="VKO123" s="49"/>
      <c r="VKP123" s="49"/>
      <c r="VKQ123" s="49"/>
      <c r="VKR123" s="49"/>
      <c r="VKS123" s="49"/>
      <c r="VKT123" s="49"/>
      <c r="VKU123" s="49"/>
      <c r="VKV123" s="49"/>
      <c r="VKW123" s="49"/>
      <c r="VKX123" s="49"/>
      <c r="VKY123" s="49"/>
      <c r="VKZ123" s="49"/>
      <c r="VLA123" s="49"/>
      <c r="VLB123" s="49"/>
      <c r="VLC123" s="49"/>
      <c r="VLD123" s="49"/>
      <c r="VLE123" s="49"/>
      <c r="VLF123" s="49"/>
      <c r="VLG123" s="49"/>
      <c r="VLH123" s="49"/>
      <c r="VLI123" s="49"/>
      <c r="VLJ123" s="49"/>
      <c r="VLK123" s="49"/>
      <c r="VLL123" s="49"/>
      <c r="VLM123" s="49"/>
      <c r="VLN123" s="49"/>
      <c r="VLO123" s="49"/>
      <c r="VLP123" s="49"/>
      <c r="VLQ123" s="49"/>
      <c r="VLR123" s="49"/>
      <c r="VLS123" s="49"/>
      <c r="VLT123" s="49"/>
      <c r="VLU123" s="49"/>
      <c r="VLV123" s="49"/>
      <c r="VLW123" s="49"/>
      <c r="VLX123" s="49"/>
      <c r="VLY123" s="49"/>
      <c r="VLZ123" s="49"/>
      <c r="VMA123" s="49"/>
      <c r="VMB123" s="49"/>
      <c r="VMC123" s="49"/>
      <c r="VMD123" s="49"/>
      <c r="VME123" s="49"/>
      <c r="VMF123" s="49"/>
      <c r="VMG123" s="49"/>
      <c r="VMH123" s="49"/>
      <c r="VMI123" s="49"/>
      <c r="VMJ123" s="49"/>
      <c r="VMK123" s="49"/>
      <c r="VML123" s="49"/>
      <c r="VMM123" s="49"/>
      <c r="VMN123" s="49"/>
      <c r="VMO123" s="49"/>
      <c r="VMP123" s="49"/>
      <c r="VMQ123" s="49"/>
      <c r="VMR123" s="49"/>
      <c r="VMS123" s="49"/>
      <c r="VMT123" s="49"/>
      <c r="VMU123" s="49"/>
      <c r="VMV123" s="49"/>
      <c r="VMW123" s="49"/>
      <c r="VMX123" s="49"/>
      <c r="VMY123" s="49"/>
      <c r="VMZ123" s="49"/>
      <c r="VNA123" s="49"/>
      <c r="VNB123" s="49"/>
      <c r="VNC123" s="49"/>
      <c r="VND123" s="49"/>
      <c r="VNE123" s="49"/>
      <c r="VNF123" s="49"/>
      <c r="VNG123" s="49"/>
      <c r="VNH123" s="49"/>
      <c r="VNI123" s="49"/>
      <c r="VNJ123" s="49"/>
      <c r="VNK123" s="49"/>
      <c r="VNL123" s="49"/>
      <c r="VNM123" s="49"/>
      <c r="VNN123" s="49"/>
      <c r="VNO123" s="49"/>
      <c r="VNP123" s="49"/>
      <c r="VNQ123" s="49"/>
      <c r="VNR123" s="49"/>
      <c r="VNS123" s="49"/>
      <c r="VNT123" s="49"/>
      <c r="VNU123" s="49"/>
      <c r="VNV123" s="49"/>
      <c r="VNW123" s="49"/>
      <c r="VNX123" s="49"/>
      <c r="VNY123" s="49"/>
      <c r="VNZ123" s="49"/>
      <c r="VOA123" s="49"/>
      <c r="VOB123" s="49"/>
      <c r="VOC123" s="49"/>
      <c r="VOD123" s="49"/>
      <c r="VOE123" s="49"/>
      <c r="VOF123" s="49"/>
      <c r="VOG123" s="49"/>
      <c r="VOH123" s="49"/>
      <c r="VOI123" s="49"/>
      <c r="VOJ123" s="49"/>
      <c r="VOK123" s="49"/>
      <c r="VOL123" s="49"/>
      <c r="VOM123" s="49"/>
      <c r="VON123" s="49"/>
      <c r="VOO123" s="49"/>
      <c r="VOP123" s="49"/>
      <c r="VOQ123" s="49"/>
      <c r="VOR123" s="49"/>
      <c r="VOS123" s="49"/>
      <c r="VOT123" s="49"/>
      <c r="VOU123" s="49"/>
      <c r="VOV123" s="49"/>
      <c r="VOW123" s="49"/>
      <c r="VOX123" s="49"/>
      <c r="VOY123" s="49"/>
      <c r="VOZ123" s="49"/>
      <c r="VPA123" s="49"/>
      <c r="VPB123" s="49"/>
      <c r="VPC123" s="49"/>
      <c r="VPD123" s="49"/>
      <c r="VPE123" s="49"/>
      <c r="VPF123" s="49"/>
      <c r="VPG123" s="49"/>
      <c r="VPH123" s="49"/>
      <c r="VPI123" s="49"/>
      <c r="VPJ123" s="49"/>
      <c r="VPK123" s="49"/>
      <c r="VPL123" s="49"/>
      <c r="VPM123" s="49"/>
      <c r="VPN123" s="49"/>
      <c r="VPO123" s="49"/>
      <c r="VPP123" s="49"/>
      <c r="VPQ123" s="49"/>
      <c r="VPR123" s="49"/>
      <c r="VPS123" s="49"/>
      <c r="VPT123" s="49"/>
      <c r="VPU123" s="49"/>
      <c r="VPV123" s="49"/>
      <c r="VPW123" s="49"/>
      <c r="VPX123" s="49"/>
      <c r="VPY123" s="49"/>
      <c r="VPZ123" s="49"/>
      <c r="VQA123" s="49"/>
      <c r="VQB123" s="49"/>
      <c r="VQC123" s="49"/>
      <c r="VQD123" s="49"/>
      <c r="VQE123" s="49"/>
      <c r="VQF123" s="49"/>
      <c r="VQG123" s="49"/>
      <c r="VQH123" s="49"/>
      <c r="VQI123" s="49"/>
      <c r="VQJ123" s="49"/>
      <c r="VQK123" s="49"/>
      <c r="VQL123" s="49"/>
      <c r="VQM123" s="49"/>
      <c r="VQN123" s="49"/>
      <c r="VQO123" s="49"/>
      <c r="VQP123" s="49"/>
      <c r="VQQ123" s="49"/>
      <c r="VQR123" s="49"/>
      <c r="VQS123" s="49"/>
      <c r="VQT123" s="49"/>
      <c r="VQU123" s="49"/>
      <c r="VQV123" s="49"/>
      <c r="VQW123" s="49"/>
      <c r="VQX123" s="49"/>
      <c r="VQY123" s="49"/>
      <c r="VQZ123" s="49"/>
      <c r="VRA123" s="49"/>
      <c r="VRB123" s="49"/>
      <c r="VRC123" s="49"/>
      <c r="VRD123" s="49"/>
      <c r="VRE123" s="49"/>
      <c r="VRF123" s="49"/>
      <c r="VRG123" s="49"/>
      <c r="VRH123" s="49"/>
      <c r="VRI123" s="49"/>
      <c r="VRJ123" s="49"/>
      <c r="VRK123" s="49"/>
      <c r="VRL123" s="49"/>
      <c r="VRM123" s="49"/>
      <c r="VRN123" s="49"/>
      <c r="VRO123" s="49"/>
      <c r="VRP123" s="49"/>
      <c r="VRQ123" s="49"/>
      <c r="VRR123" s="49"/>
      <c r="VRS123" s="49"/>
      <c r="VRT123" s="49"/>
      <c r="VRU123" s="49"/>
      <c r="VRV123" s="49"/>
      <c r="VRW123" s="49"/>
      <c r="VRX123" s="49"/>
      <c r="VRY123" s="49"/>
      <c r="VRZ123" s="49"/>
      <c r="VSA123" s="49"/>
      <c r="VSB123" s="49"/>
      <c r="VSC123" s="49"/>
      <c r="VSD123" s="49"/>
      <c r="VSE123" s="49"/>
      <c r="VSF123" s="49"/>
      <c r="VSG123" s="49"/>
      <c r="VSH123" s="49"/>
      <c r="VSI123" s="49"/>
      <c r="VSJ123" s="49"/>
      <c r="VSK123" s="49"/>
      <c r="VSL123" s="49"/>
      <c r="VSM123" s="49"/>
      <c r="VSN123" s="49"/>
      <c r="VSO123" s="49"/>
      <c r="VSP123" s="49"/>
      <c r="VSQ123" s="49"/>
      <c r="VSR123" s="49"/>
      <c r="VSS123" s="49"/>
      <c r="VST123" s="49"/>
      <c r="VSU123" s="49"/>
      <c r="VSV123" s="49"/>
      <c r="VSW123" s="49"/>
      <c r="VSX123" s="49"/>
      <c r="VSY123" s="49"/>
      <c r="VSZ123" s="49"/>
      <c r="VTA123" s="49"/>
      <c r="VTB123" s="49"/>
      <c r="VTC123" s="49"/>
      <c r="VTD123" s="49"/>
      <c r="VTE123" s="49"/>
      <c r="VTF123" s="49"/>
      <c r="VTG123" s="49"/>
      <c r="VTH123" s="49"/>
      <c r="VTI123" s="49"/>
      <c r="VTJ123" s="49"/>
      <c r="VTK123" s="49"/>
      <c r="VTL123" s="49"/>
      <c r="VTM123" s="49"/>
      <c r="VTN123" s="49"/>
      <c r="VTO123" s="49"/>
      <c r="VTP123" s="49"/>
      <c r="VTQ123" s="49"/>
      <c r="VTR123" s="49"/>
      <c r="VTS123" s="49"/>
      <c r="VTT123" s="49"/>
      <c r="VTU123" s="49"/>
      <c r="VTV123" s="49"/>
      <c r="VTW123" s="49"/>
      <c r="VTX123" s="49"/>
      <c r="VTY123" s="49"/>
      <c r="VTZ123" s="49"/>
      <c r="VUA123" s="49"/>
      <c r="VUB123" s="49"/>
      <c r="VUC123" s="49"/>
      <c r="VUD123" s="49"/>
      <c r="VUE123" s="49"/>
      <c r="VUF123" s="49"/>
      <c r="VUG123" s="49"/>
      <c r="VUH123" s="49"/>
      <c r="VUI123" s="49"/>
      <c r="VUJ123" s="49"/>
      <c r="VUK123" s="49"/>
      <c r="VUL123" s="49"/>
      <c r="VUM123" s="49"/>
      <c r="VUN123" s="49"/>
      <c r="VUO123" s="49"/>
      <c r="VUP123" s="49"/>
      <c r="VUQ123" s="49"/>
      <c r="VUR123" s="49"/>
      <c r="VUS123" s="49"/>
      <c r="VUT123" s="49"/>
      <c r="VUU123" s="49"/>
      <c r="VUV123" s="49"/>
      <c r="VUW123" s="49"/>
      <c r="VUX123" s="49"/>
      <c r="VUY123" s="49"/>
      <c r="VUZ123" s="49"/>
      <c r="VVA123" s="49"/>
      <c r="VVB123" s="49"/>
      <c r="VVC123" s="49"/>
      <c r="VVD123" s="49"/>
      <c r="VVE123" s="49"/>
      <c r="VVF123" s="49"/>
      <c r="VVG123" s="49"/>
      <c r="VVH123" s="49"/>
      <c r="VVI123" s="49"/>
      <c r="VVJ123" s="49"/>
      <c r="VVK123" s="49"/>
      <c r="VVL123" s="49"/>
      <c r="VVM123" s="49"/>
      <c r="VVN123" s="49"/>
      <c r="VVO123" s="49"/>
      <c r="VVP123" s="49"/>
      <c r="VVQ123" s="49"/>
      <c r="VVR123" s="49"/>
      <c r="VVS123" s="49"/>
      <c r="VVT123" s="49"/>
      <c r="VVU123" s="49"/>
      <c r="VVV123" s="49"/>
      <c r="VVW123" s="49"/>
      <c r="VVX123" s="49"/>
      <c r="VVY123" s="49"/>
      <c r="VVZ123" s="49"/>
      <c r="VWA123" s="49"/>
      <c r="VWB123" s="49"/>
      <c r="VWC123" s="49"/>
      <c r="VWD123" s="49"/>
      <c r="VWE123" s="49"/>
      <c r="VWF123" s="49"/>
      <c r="VWG123" s="49"/>
      <c r="VWH123" s="49"/>
      <c r="VWI123" s="49"/>
      <c r="VWJ123" s="49"/>
      <c r="VWK123" s="49"/>
      <c r="VWL123" s="49"/>
      <c r="VWM123" s="49"/>
      <c r="VWN123" s="49"/>
      <c r="VWO123" s="49"/>
      <c r="VWP123" s="49"/>
      <c r="VWQ123" s="49"/>
      <c r="VWR123" s="49"/>
      <c r="VWS123" s="49"/>
      <c r="VWT123" s="49"/>
      <c r="VWU123" s="49"/>
      <c r="VWV123" s="49"/>
      <c r="VWW123" s="49"/>
      <c r="VWX123" s="49"/>
      <c r="VWY123" s="49"/>
      <c r="VWZ123" s="49"/>
      <c r="VXA123" s="49"/>
      <c r="VXB123" s="49"/>
      <c r="VXC123" s="49"/>
      <c r="VXD123" s="49"/>
      <c r="VXE123" s="49"/>
      <c r="VXF123" s="49"/>
      <c r="VXG123" s="49"/>
      <c r="VXH123" s="49"/>
      <c r="VXI123" s="49"/>
      <c r="VXJ123" s="49"/>
      <c r="VXK123" s="49"/>
      <c r="VXL123" s="49"/>
      <c r="VXM123" s="49"/>
      <c r="VXN123" s="49"/>
      <c r="VXO123" s="49"/>
      <c r="VXP123" s="49"/>
      <c r="VXQ123" s="49"/>
      <c r="VXR123" s="49"/>
      <c r="VXS123" s="49"/>
      <c r="VXT123" s="49"/>
      <c r="VXU123" s="49"/>
      <c r="VXV123" s="49"/>
      <c r="VXW123" s="49"/>
      <c r="VXX123" s="49"/>
      <c r="VXY123" s="49"/>
      <c r="VXZ123" s="49"/>
      <c r="VYA123" s="49"/>
      <c r="VYB123" s="49"/>
      <c r="VYC123" s="49"/>
      <c r="VYD123" s="49"/>
      <c r="VYE123" s="49"/>
      <c r="VYF123" s="49"/>
      <c r="VYG123" s="49"/>
      <c r="VYH123" s="49"/>
      <c r="VYI123" s="49"/>
      <c r="VYJ123" s="49"/>
      <c r="VYK123" s="49"/>
      <c r="VYL123" s="49"/>
      <c r="VYM123" s="49"/>
      <c r="VYN123" s="49"/>
      <c r="VYO123" s="49"/>
      <c r="VYP123" s="49"/>
      <c r="VYQ123" s="49"/>
      <c r="VYR123" s="49"/>
      <c r="VYS123" s="49"/>
      <c r="VYT123" s="49"/>
      <c r="VYU123" s="49"/>
      <c r="VYV123" s="49"/>
      <c r="VYW123" s="49"/>
      <c r="VYX123" s="49"/>
      <c r="VYY123" s="49"/>
      <c r="VYZ123" s="49"/>
      <c r="VZA123" s="49"/>
      <c r="VZB123" s="49"/>
      <c r="VZC123" s="49"/>
      <c r="VZD123" s="49"/>
      <c r="VZE123" s="49"/>
      <c r="VZF123" s="49"/>
      <c r="VZG123" s="49"/>
      <c r="VZH123" s="49"/>
      <c r="VZI123" s="49"/>
      <c r="VZJ123" s="49"/>
      <c r="VZK123" s="49"/>
      <c r="VZL123" s="49"/>
      <c r="VZM123" s="49"/>
      <c r="VZN123" s="49"/>
      <c r="VZO123" s="49"/>
      <c r="VZP123" s="49"/>
      <c r="VZQ123" s="49"/>
      <c r="VZR123" s="49"/>
      <c r="VZS123" s="49"/>
      <c r="VZT123" s="49"/>
      <c r="VZU123" s="49"/>
      <c r="VZV123" s="49"/>
      <c r="VZW123" s="49"/>
      <c r="VZX123" s="49"/>
      <c r="VZY123" s="49"/>
      <c r="VZZ123" s="49"/>
      <c r="WAA123" s="49"/>
      <c r="WAB123" s="49"/>
      <c r="WAC123" s="49"/>
      <c r="WAD123" s="49"/>
      <c r="WAE123" s="49"/>
      <c r="WAF123" s="49"/>
      <c r="WAG123" s="49"/>
      <c r="WAH123" s="49"/>
      <c r="WAI123" s="49"/>
      <c r="WAJ123" s="49"/>
      <c r="WAK123" s="49"/>
      <c r="WAL123" s="49"/>
      <c r="WAM123" s="49"/>
      <c r="WAN123" s="49"/>
      <c r="WAO123" s="49"/>
      <c r="WAP123" s="49"/>
      <c r="WAQ123" s="49"/>
      <c r="WAR123" s="49"/>
      <c r="WAS123" s="49"/>
      <c r="WAT123" s="49"/>
      <c r="WAU123" s="49"/>
      <c r="WAV123" s="49"/>
      <c r="WAW123" s="49"/>
      <c r="WAX123" s="49"/>
      <c r="WAY123" s="49"/>
      <c r="WAZ123" s="49"/>
      <c r="WBA123" s="49"/>
      <c r="WBB123" s="49"/>
      <c r="WBC123" s="49"/>
      <c r="WBD123" s="49"/>
      <c r="WBE123" s="49"/>
      <c r="WBF123" s="49"/>
      <c r="WBG123" s="49"/>
      <c r="WBH123" s="49"/>
      <c r="WBI123" s="49"/>
      <c r="WBJ123" s="49"/>
      <c r="WBK123" s="49"/>
      <c r="WBL123" s="49"/>
      <c r="WBM123" s="49"/>
      <c r="WBN123" s="49"/>
      <c r="WBO123" s="49"/>
      <c r="WBP123" s="49"/>
      <c r="WBQ123" s="49"/>
      <c r="WBR123" s="49"/>
      <c r="WBS123" s="49"/>
      <c r="WBT123" s="49"/>
      <c r="WBU123" s="49"/>
      <c r="WBV123" s="49"/>
      <c r="WBW123" s="49"/>
      <c r="WBX123" s="49"/>
      <c r="WBY123" s="49"/>
      <c r="WBZ123" s="49"/>
      <c r="WCA123" s="49"/>
      <c r="WCB123" s="49"/>
      <c r="WCC123" s="49"/>
      <c r="WCD123" s="49"/>
      <c r="WCE123" s="49"/>
      <c r="WCF123" s="49"/>
      <c r="WCG123" s="49"/>
      <c r="WCH123" s="49"/>
      <c r="WCI123" s="49"/>
      <c r="WCJ123" s="49"/>
      <c r="WCK123" s="49"/>
      <c r="WCL123" s="49"/>
      <c r="WCM123" s="49"/>
      <c r="WCN123" s="49"/>
      <c r="WCO123" s="49"/>
      <c r="WCP123" s="49"/>
      <c r="WCQ123" s="49"/>
      <c r="WCR123" s="49"/>
      <c r="WCS123" s="49"/>
      <c r="WCT123" s="49"/>
      <c r="WCU123" s="49"/>
      <c r="WCV123" s="49"/>
      <c r="WCW123" s="49"/>
      <c r="WCX123" s="49"/>
      <c r="WCY123" s="49"/>
      <c r="WCZ123" s="49"/>
      <c r="WDA123" s="49"/>
      <c r="WDB123" s="49"/>
      <c r="WDC123" s="49"/>
      <c r="WDD123" s="49"/>
      <c r="WDE123" s="49"/>
      <c r="WDF123" s="49"/>
      <c r="WDG123" s="49"/>
      <c r="WDH123" s="49"/>
      <c r="WDI123" s="49"/>
      <c r="WDJ123" s="49"/>
      <c r="WDK123" s="49"/>
      <c r="WDL123" s="49"/>
      <c r="WDM123" s="49"/>
      <c r="WDN123" s="49"/>
      <c r="WDO123" s="49"/>
      <c r="WDP123" s="49"/>
      <c r="WDQ123" s="49"/>
      <c r="WDR123" s="49"/>
      <c r="WDS123" s="49"/>
      <c r="WDT123" s="49"/>
      <c r="WDU123" s="49"/>
      <c r="WDV123" s="49"/>
      <c r="WDW123" s="49"/>
      <c r="WDX123" s="49"/>
      <c r="WDY123" s="49"/>
      <c r="WDZ123" s="49"/>
      <c r="WEA123" s="49"/>
      <c r="WEB123" s="49"/>
      <c r="WEC123" s="49"/>
      <c r="WED123" s="49"/>
      <c r="WEE123" s="49"/>
      <c r="WEF123" s="49"/>
      <c r="WEG123" s="49"/>
      <c r="WEH123" s="49"/>
      <c r="WEI123" s="49"/>
      <c r="WEJ123" s="49"/>
      <c r="WEK123" s="49"/>
      <c r="WEL123" s="49"/>
      <c r="WEM123" s="49"/>
      <c r="WEN123" s="49"/>
      <c r="WEO123" s="49"/>
      <c r="WEP123" s="49"/>
      <c r="WEQ123" s="49"/>
      <c r="WER123" s="49"/>
      <c r="WES123" s="49"/>
      <c r="WET123" s="49"/>
      <c r="WEU123" s="49"/>
      <c r="WEV123" s="49"/>
      <c r="WEW123" s="49"/>
      <c r="WEX123" s="49"/>
      <c r="WEY123" s="49"/>
      <c r="WEZ123" s="49"/>
      <c r="WFA123" s="49"/>
      <c r="WFB123" s="49"/>
      <c r="WFC123" s="49"/>
      <c r="WFD123" s="49"/>
      <c r="WFE123" s="49"/>
      <c r="WFF123" s="49"/>
      <c r="WFG123" s="49"/>
      <c r="WFH123" s="49"/>
      <c r="WFI123" s="49"/>
      <c r="WFJ123" s="49"/>
      <c r="WFK123" s="49"/>
      <c r="WFL123" s="49"/>
      <c r="WFM123" s="49"/>
      <c r="WFN123" s="49"/>
      <c r="WFO123" s="49"/>
      <c r="WFP123" s="49"/>
      <c r="WFQ123" s="49"/>
      <c r="WFR123" s="49"/>
      <c r="WFS123" s="49"/>
      <c r="WFT123" s="49"/>
      <c r="WFU123" s="49"/>
      <c r="WFV123" s="49"/>
      <c r="WFW123" s="49"/>
      <c r="WFX123" s="49"/>
      <c r="WFY123" s="49"/>
      <c r="WFZ123" s="49"/>
      <c r="WGA123" s="49"/>
      <c r="WGB123" s="49"/>
      <c r="WGC123" s="49"/>
      <c r="WGD123" s="49"/>
      <c r="WGE123" s="49"/>
      <c r="WGF123" s="49"/>
      <c r="WGG123" s="49"/>
      <c r="WGH123" s="49"/>
      <c r="WGI123" s="49"/>
      <c r="WGJ123" s="49"/>
      <c r="WGK123" s="49"/>
      <c r="WGL123" s="49"/>
      <c r="WGM123" s="49"/>
      <c r="WGN123" s="49"/>
      <c r="WGO123" s="49"/>
      <c r="WGP123" s="49"/>
      <c r="WGQ123" s="49"/>
      <c r="WGR123" s="49"/>
      <c r="WGS123" s="49"/>
      <c r="WGT123" s="49"/>
      <c r="WGU123" s="49"/>
      <c r="WGV123" s="49"/>
      <c r="WGW123" s="49"/>
      <c r="WGX123" s="49"/>
      <c r="WGY123" s="49"/>
      <c r="WGZ123" s="49"/>
      <c r="WHA123" s="49"/>
      <c r="WHB123" s="49"/>
      <c r="WHC123" s="49"/>
      <c r="WHD123" s="49"/>
      <c r="WHE123" s="49"/>
      <c r="WHF123" s="49"/>
      <c r="WHG123" s="49"/>
      <c r="WHH123" s="49"/>
      <c r="WHI123" s="49"/>
      <c r="WHJ123" s="49"/>
      <c r="WHK123" s="49"/>
      <c r="WHL123" s="49"/>
      <c r="WHM123" s="49"/>
      <c r="WHN123" s="49"/>
      <c r="WHO123" s="49"/>
      <c r="WHP123" s="49"/>
      <c r="WHQ123" s="49"/>
      <c r="WHR123" s="49"/>
      <c r="WHS123" s="49"/>
      <c r="WHT123" s="49"/>
      <c r="WHU123" s="49"/>
      <c r="WHV123" s="49"/>
      <c r="WHW123" s="49"/>
      <c r="WHX123" s="49"/>
      <c r="WHY123" s="49"/>
      <c r="WHZ123" s="49"/>
      <c r="WIA123" s="49"/>
      <c r="WIB123" s="49"/>
      <c r="WIC123" s="49"/>
      <c r="WID123" s="49"/>
      <c r="WIE123" s="49"/>
      <c r="WIF123" s="49"/>
      <c r="WIG123" s="49"/>
      <c r="WIH123" s="49"/>
      <c r="WII123" s="49"/>
      <c r="WIJ123" s="49"/>
      <c r="WIK123" s="49"/>
      <c r="WIL123" s="49"/>
      <c r="WIM123" s="49"/>
      <c r="WIN123" s="49"/>
      <c r="WIO123" s="49"/>
      <c r="WIP123" s="49"/>
      <c r="WIQ123" s="49"/>
      <c r="WIR123" s="49"/>
      <c r="WIS123" s="49"/>
      <c r="WIT123" s="49"/>
      <c r="WIU123" s="49"/>
      <c r="WIV123" s="49"/>
      <c r="WIW123" s="49"/>
      <c r="WIX123" s="49"/>
      <c r="WIY123" s="49"/>
      <c r="WIZ123" s="49"/>
      <c r="WJA123" s="49"/>
      <c r="WJB123" s="49"/>
      <c r="WJC123" s="49"/>
      <c r="WJD123" s="49"/>
      <c r="WJE123" s="49"/>
      <c r="WJF123" s="49"/>
      <c r="WJG123" s="49"/>
      <c r="WJH123" s="49"/>
      <c r="WJI123" s="49"/>
      <c r="WJJ123" s="49"/>
      <c r="WJK123" s="49"/>
      <c r="WJL123" s="49"/>
      <c r="WJM123" s="49"/>
      <c r="WJN123" s="49"/>
      <c r="WJO123" s="49"/>
      <c r="WJP123" s="49"/>
      <c r="WJQ123" s="49"/>
      <c r="WJR123" s="49"/>
      <c r="WJS123" s="49"/>
      <c r="WJT123" s="49"/>
      <c r="WJU123" s="49"/>
      <c r="WJV123" s="49"/>
      <c r="WJW123" s="49"/>
      <c r="WJX123" s="49"/>
      <c r="WJY123" s="49"/>
      <c r="WJZ123" s="49"/>
      <c r="WKA123" s="49"/>
      <c r="WKB123" s="49"/>
      <c r="WKC123" s="49"/>
      <c r="WKD123" s="49"/>
      <c r="WKE123" s="49"/>
      <c r="WKF123" s="49"/>
      <c r="WKG123" s="49"/>
      <c r="WKH123" s="49"/>
      <c r="WKI123" s="49"/>
      <c r="WKJ123" s="49"/>
      <c r="WKK123" s="49"/>
      <c r="WKL123" s="49"/>
      <c r="WKM123" s="49"/>
      <c r="WKN123" s="49"/>
      <c r="WKO123" s="49"/>
      <c r="WKP123" s="49"/>
      <c r="WKQ123" s="49"/>
      <c r="WKR123" s="49"/>
      <c r="WKS123" s="49"/>
      <c r="WKT123" s="49"/>
      <c r="WKU123" s="49"/>
      <c r="WKV123" s="49"/>
      <c r="WKW123" s="49"/>
      <c r="WKX123" s="49"/>
      <c r="WKY123" s="49"/>
      <c r="WKZ123" s="49"/>
      <c r="WLA123" s="49"/>
      <c r="WLB123" s="49"/>
      <c r="WLC123" s="49"/>
      <c r="WLD123" s="49"/>
      <c r="WLE123" s="49"/>
      <c r="WLF123" s="49"/>
      <c r="WLG123" s="49"/>
      <c r="WLH123" s="49"/>
      <c r="WLI123" s="49"/>
      <c r="WLJ123" s="49"/>
      <c r="WLK123" s="49"/>
      <c r="WLL123" s="49"/>
      <c r="WLM123" s="49"/>
      <c r="WLN123" s="49"/>
      <c r="WLO123" s="49"/>
      <c r="WLP123" s="49"/>
      <c r="WLQ123" s="49"/>
      <c r="WLR123" s="49"/>
      <c r="WLS123" s="49"/>
      <c r="WLT123" s="49"/>
      <c r="WLU123" s="49"/>
      <c r="WLV123" s="49"/>
      <c r="WLW123" s="49"/>
      <c r="WLX123" s="49"/>
      <c r="WLY123" s="49"/>
      <c r="WLZ123" s="49"/>
      <c r="WMA123" s="49"/>
      <c r="WMB123" s="49"/>
      <c r="WMC123" s="49"/>
      <c r="WMD123" s="49"/>
      <c r="WME123" s="49"/>
      <c r="WMF123" s="49"/>
      <c r="WMG123" s="49"/>
      <c r="WMH123" s="49"/>
      <c r="WMI123" s="49"/>
      <c r="WMJ123" s="49"/>
      <c r="WMK123" s="49"/>
      <c r="WML123" s="49"/>
      <c r="WMM123" s="49"/>
      <c r="WMN123" s="49"/>
      <c r="WMO123" s="49"/>
      <c r="WMP123" s="49"/>
      <c r="WMQ123" s="49"/>
      <c r="WMR123" s="49"/>
      <c r="WMS123" s="49"/>
      <c r="WMT123" s="49"/>
      <c r="WMU123" s="49"/>
      <c r="WMV123" s="49"/>
      <c r="WMW123" s="49"/>
      <c r="WMX123" s="49"/>
      <c r="WMY123" s="49"/>
      <c r="WMZ123" s="49"/>
      <c r="WNA123" s="49"/>
      <c r="WNB123" s="49"/>
      <c r="WNC123" s="49"/>
      <c r="WND123" s="49"/>
      <c r="WNE123" s="49"/>
      <c r="WNF123" s="49"/>
      <c r="WNG123" s="49"/>
      <c r="WNH123" s="49"/>
      <c r="WNI123" s="49"/>
      <c r="WNJ123" s="49"/>
      <c r="WNK123" s="49"/>
      <c r="WNL123" s="49"/>
      <c r="WNM123" s="49"/>
      <c r="WNN123" s="49"/>
      <c r="WNO123" s="49"/>
      <c r="WNP123" s="49"/>
      <c r="WNQ123" s="49"/>
      <c r="WNR123" s="49"/>
      <c r="WNS123" s="49"/>
      <c r="WNT123" s="49"/>
      <c r="WNU123" s="49"/>
      <c r="WNV123" s="49"/>
      <c r="WNW123" s="49"/>
      <c r="WNX123" s="49"/>
      <c r="WNY123" s="49"/>
      <c r="WNZ123" s="49"/>
      <c r="WOA123" s="49"/>
      <c r="WOB123" s="49"/>
      <c r="WOC123" s="49"/>
      <c r="WOD123" s="49"/>
      <c r="WOE123" s="49"/>
      <c r="WOF123" s="49"/>
      <c r="WOG123" s="49"/>
      <c r="WOH123" s="49"/>
      <c r="WOI123" s="49"/>
      <c r="WOJ123" s="49"/>
      <c r="WOK123" s="49"/>
      <c r="WOL123" s="49"/>
      <c r="WOM123" s="49"/>
      <c r="WON123" s="49"/>
      <c r="WOO123" s="49"/>
      <c r="WOP123" s="49"/>
      <c r="WOQ123" s="49"/>
      <c r="WOR123" s="49"/>
      <c r="WOS123" s="49"/>
      <c r="WOT123" s="49"/>
      <c r="WOU123" s="49"/>
      <c r="WOV123" s="49"/>
      <c r="WOW123" s="49"/>
      <c r="WOX123" s="49"/>
      <c r="WOY123" s="49"/>
      <c r="WOZ123" s="49"/>
      <c r="WPA123" s="49"/>
      <c r="WPB123" s="49"/>
      <c r="WPC123" s="49"/>
      <c r="WPD123" s="49"/>
      <c r="WPE123" s="49"/>
      <c r="WPF123" s="49"/>
      <c r="WPG123" s="49"/>
      <c r="WPH123" s="49"/>
      <c r="WPI123" s="49"/>
      <c r="WPJ123" s="49"/>
      <c r="WPK123" s="49"/>
      <c r="WPL123" s="49"/>
      <c r="WPM123" s="49"/>
      <c r="WPN123" s="49"/>
      <c r="WPO123" s="49"/>
      <c r="WPP123" s="49"/>
      <c r="WPQ123" s="49"/>
      <c r="WPR123" s="49"/>
      <c r="WPS123" s="49"/>
      <c r="WPT123" s="49"/>
      <c r="WPU123" s="49"/>
      <c r="WPV123" s="49"/>
      <c r="WPW123" s="49"/>
      <c r="WPX123" s="49"/>
      <c r="WPY123" s="49"/>
      <c r="WPZ123" s="49"/>
      <c r="WQA123" s="49"/>
      <c r="WQB123" s="49"/>
      <c r="WQC123" s="49"/>
      <c r="WQD123" s="49"/>
      <c r="WQE123" s="49"/>
      <c r="WQF123" s="49"/>
      <c r="WQG123" s="49"/>
      <c r="WQH123" s="49"/>
      <c r="WQI123" s="49"/>
      <c r="WQJ123" s="49"/>
      <c r="WQK123" s="49"/>
      <c r="WQL123" s="49"/>
      <c r="WQM123" s="49"/>
      <c r="WQN123" s="49"/>
      <c r="WQO123" s="49"/>
      <c r="WQP123" s="49"/>
      <c r="WQQ123" s="49"/>
      <c r="WQR123" s="49"/>
      <c r="WQS123" s="49"/>
      <c r="WQT123" s="49"/>
      <c r="WQU123" s="49"/>
      <c r="WQV123" s="49"/>
      <c r="WQW123" s="49"/>
      <c r="WQX123" s="49"/>
      <c r="WQY123" s="49"/>
      <c r="WQZ123" s="49"/>
      <c r="WRA123" s="49"/>
      <c r="WRB123" s="49"/>
      <c r="WRC123" s="49"/>
      <c r="WRD123" s="49"/>
      <c r="WRE123" s="49"/>
      <c r="WRF123" s="49"/>
      <c r="WRG123" s="49"/>
      <c r="WRH123" s="49"/>
      <c r="WRI123" s="49"/>
      <c r="WRJ123" s="49"/>
      <c r="WRK123" s="49"/>
      <c r="WRL123" s="49"/>
      <c r="WRM123" s="49"/>
      <c r="WRN123" s="49"/>
      <c r="WRO123" s="49"/>
      <c r="WRP123" s="49"/>
      <c r="WRQ123" s="49"/>
      <c r="WRR123" s="49"/>
      <c r="WRS123" s="49"/>
      <c r="WRT123" s="49"/>
      <c r="WRU123" s="49"/>
      <c r="WRV123" s="49"/>
      <c r="WRW123" s="49"/>
      <c r="WRX123" s="49"/>
      <c r="WRY123" s="49"/>
      <c r="WRZ123" s="49"/>
      <c r="WSA123" s="49"/>
      <c r="WSB123" s="49"/>
      <c r="WSC123" s="49"/>
      <c r="WSD123" s="49"/>
      <c r="WSE123" s="49"/>
      <c r="WSF123" s="49"/>
      <c r="WSG123" s="49"/>
      <c r="WSH123" s="49"/>
      <c r="WSI123" s="49"/>
      <c r="WSJ123" s="49"/>
      <c r="WSK123" s="49"/>
      <c r="WSL123" s="49"/>
      <c r="WSM123" s="49"/>
      <c r="WSN123" s="49"/>
      <c r="WSO123" s="49"/>
      <c r="WSP123" s="49"/>
      <c r="WSQ123" s="49"/>
      <c r="WSR123" s="49"/>
      <c r="WSS123" s="49"/>
      <c r="WST123" s="49"/>
      <c r="WSU123" s="49"/>
      <c r="WSV123" s="49"/>
      <c r="WSW123" s="49"/>
      <c r="WSX123" s="49"/>
      <c r="WSY123" s="49"/>
      <c r="WSZ123" s="49"/>
      <c r="WTA123" s="49"/>
      <c r="WTB123" s="49"/>
      <c r="WTC123" s="49"/>
      <c r="WTD123" s="49"/>
      <c r="WTE123" s="49"/>
      <c r="WTF123" s="49"/>
      <c r="WTG123" s="49"/>
      <c r="WTH123" s="49"/>
      <c r="WTI123" s="49"/>
      <c r="WTJ123" s="49"/>
      <c r="WTK123" s="49"/>
      <c r="WTL123" s="49"/>
      <c r="WTM123" s="49"/>
      <c r="WTN123" s="49"/>
      <c r="WTO123" s="49"/>
      <c r="WTP123" s="49"/>
      <c r="WTQ123" s="49"/>
      <c r="WTR123" s="49"/>
      <c r="WTS123" s="49"/>
      <c r="WTT123" s="49"/>
      <c r="WTU123" s="49"/>
      <c r="WTV123" s="49"/>
      <c r="WTW123" s="49"/>
      <c r="WTX123" s="49"/>
      <c r="WTY123" s="49"/>
      <c r="WTZ123" s="49"/>
      <c r="WUA123" s="49"/>
      <c r="WUB123" s="49"/>
      <c r="WUC123" s="49"/>
      <c r="WUD123" s="49"/>
      <c r="WUE123" s="49"/>
      <c r="WUF123" s="49"/>
      <c r="WUG123" s="49"/>
      <c r="WUH123" s="49"/>
      <c r="WUI123" s="49"/>
      <c r="WUJ123" s="49"/>
      <c r="WUK123" s="49"/>
      <c r="WUL123" s="49"/>
      <c r="WUM123" s="49"/>
      <c r="WUN123" s="49"/>
      <c r="WUO123" s="49"/>
      <c r="WUP123" s="49"/>
      <c r="WUQ123" s="49"/>
      <c r="WUR123" s="49"/>
      <c r="WUS123" s="49"/>
      <c r="WUT123" s="49"/>
      <c r="WUU123" s="49"/>
      <c r="WUV123" s="49"/>
      <c r="WUW123" s="49"/>
      <c r="WUX123" s="49"/>
      <c r="WUY123" s="49"/>
      <c r="WUZ123" s="49"/>
      <c r="WVA123" s="49"/>
      <c r="WVB123" s="49"/>
      <c r="WVC123" s="49"/>
      <c r="WVD123" s="49"/>
      <c r="WVE123" s="49"/>
      <c r="WVF123" s="49"/>
      <c r="WVG123" s="49"/>
      <c r="WVH123" s="49"/>
      <c r="WVI123" s="49"/>
      <c r="WVJ123" s="49"/>
      <c r="WVK123" s="49"/>
      <c r="WVL123" s="49"/>
      <c r="WVM123" s="49"/>
      <c r="WVN123" s="49"/>
      <c r="WVO123" s="49"/>
      <c r="WVP123" s="49"/>
      <c r="WVQ123" s="49"/>
      <c r="WVR123" s="49"/>
      <c r="WVS123" s="49"/>
      <c r="WVT123" s="49"/>
      <c r="WVU123" s="49"/>
      <c r="WVV123" s="49"/>
      <c r="WVW123" s="49"/>
      <c r="WVX123" s="49"/>
      <c r="WVY123" s="49"/>
      <c r="WVZ123" s="49"/>
      <c r="WWA123" s="49"/>
      <c r="WWB123" s="49"/>
      <c r="WWC123" s="49"/>
      <c r="WWD123" s="49"/>
      <c r="WWE123" s="49"/>
      <c r="WWF123" s="49"/>
      <c r="WWG123" s="49"/>
      <c r="WWH123" s="49"/>
      <c r="WWI123" s="49"/>
      <c r="WWJ123" s="49"/>
      <c r="WWK123" s="49"/>
      <c r="WWL123" s="49"/>
      <c r="WWM123" s="49"/>
      <c r="WWN123" s="49"/>
      <c r="WWO123" s="49"/>
      <c r="WWP123" s="49"/>
      <c r="WWQ123" s="49"/>
      <c r="WWR123" s="49"/>
      <c r="WWS123" s="49"/>
      <c r="WWT123" s="49"/>
      <c r="WWU123" s="49"/>
      <c r="WWV123" s="49"/>
      <c r="WWW123" s="49"/>
      <c r="WWX123" s="49"/>
      <c r="WWY123" s="49"/>
      <c r="WWZ123" s="49"/>
      <c r="WXA123" s="49"/>
      <c r="WXB123" s="49"/>
      <c r="WXC123" s="49"/>
      <c r="WXD123" s="49"/>
      <c r="WXE123" s="49"/>
      <c r="WXF123" s="49"/>
      <c r="WXG123" s="49"/>
      <c r="WXH123" s="49"/>
      <c r="WXI123" s="49"/>
      <c r="WXJ123" s="49"/>
      <c r="WXK123" s="49"/>
      <c r="WXL123" s="49"/>
      <c r="WXM123" s="49"/>
      <c r="WXN123" s="49"/>
      <c r="WXO123" s="49"/>
      <c r="WXP123" s="49"/>
      <c r="WXQ123" s="49"/>
      <c r="WXR123" s="49"/>
      <c r="WXS123" s="49"/>
      <c r="WXT123" s="49"/>
      <c r="WXU123" s="49"/>
      <c r="WXV123" s="49"/>
      <c r="WXW123" s="49"/>
      <c r="WXX123" s="49"/>
      <c r="WXY123" s="49"/>
      <c r="WXZ123" s="49"/>
      <c r="WYA123" s="49"/>
      <c r="WYB123" s="49"/>
      <c r="WYC123" s="49"/>
      <c r="WYD123" s="49"/>
      <c r="WYE123" s="49"/>
      <c r="WYF123" s="49"/>
      <c r="WYG123" s="49"/>
      <c r="WYH123" s="49"/>
      <c r="WYI123" s="49"/>
      <c r="WYJ123" s="49"/>
      <c r="WYK123" s="49"/>
      <c r="WYL123" s="49"/>
      <c r="WYM123" s="49"/>
      <c r="WYN123" s="49"/>
      <c r="WYO123" s="49"/>
      <c r="WYP123" s="49"/>
      <c r="WYQ123" s="49"/>
      <c r="WYR123" s="49"/>
      <c r="WYS123" s="49"/>
      <c r="WYT123" s="49"/>
      <c r="WYU123" s="49"/>
      <c r="WYV123" s="49"/>
      <c r="WYW123" s="49"/>
      <c r="WYX123" s="49"/>
      <c r="WYY123" s="49"/>
      <c r="WYZ123" s="49"/>
      <c r="WZA123" s="49"/>
      <c r="WZB123" s="49"/>
      <c r="WZC123" s="49"/>
      <c r="WZD123" s="49"/>
      <c r="WZE123" s="49"/>
      <c r="WZF123" s="49"/>
      <c r="WZG123" s="49"/>
      <c r="WZH123" s="49"/>
      <c r="WZI123" s="49"/>
      <c r="WZJ123" s="49"/>
      <c r="WZK123" s="49"/>
      <c r="WZL123" s="49"/>
      <c r="WZM123" s="49"/>
      <c r="WZN123" s="49"/>
      <c r="WZO123" s="49"/>
      <c r="WZP123" s="49"/>
      <c r="WZQ123" s="49"/>
      <c r="WZR123" s="49"/>
      <c r="WZS123" s="49"/>
      <c r="WZT123" s="49"/>
      <c r="WZU123" s="49"/>
      <c r="WZV123" s="49"/>
      <c r="WZW123" s="49"/>
      <c r="WZX123" s="49"/>
      <c r="WZY123" s="49"/>
      <c r="WZZ123" s="49"/>
      <c r="XAA123" s="49"/>
      <c r="XAB123" s="49"/>
      <c r="XAC123" s="49"/>
      <c r="XAD123" s="49"/>
      <c r="XAE123" s="49"/>
      <c r="XAF123" s="49"/>
      <c r="XAG123" s="49"/>
      <c r="XAH123" s="49"/>
      <c r="XAI123" s="49"/>
      <c r="XAJ123" s="49"/>
      <c r="XAK123" s="49"/>
      <c r="XAL123" s="49"/>
      <c r="XAM123" s="49"/>
      <c r="XAN123" s="49"/>
      <c r="XAO123" s="49"/>
      <c r="XAP123" s="49"/>
      <c r="XAQ123" s="49"/>
      <c r="XAR123" s="49"/>
      <c r="XAS123" s="49"/>
      <c r="XAT123" s="49"/>
      <c r="XAU123" s="49"/>
      <c r="XAV123" s="49"/>
      <c r="XAW123" s="49"/>
      <c r="XAX123" s="49"/>
      <c r="XAY123" s="49"/>
      <c r="XAZ123" s="49"/>
      <c r="XBA123" s="49"/>
      <c r="XBB123" s="49"/>
      <c r="XBC123" s="49"/>
      <c r="XBD123" s="49"/>
      <c r="XBE123" s="49"/>
      <c r="XBF123" s="49"/>
      <c r="XBG123" s="49"/>
      <c r="XBH123" s="49"/>
      <c r="XBI123" s="49"/>
      <c r="XBJ123" s="49"/>
      <c r="XBK123" s="49"/>
      <c r="XBL123" s="49"/>
      <c r="XBM123" s="49"/>
      <c r="XBN123" s="49"/>
      <c r="XBO123" s="49"/>
      <c r="XBP123" s="49"/>
      <c r="XBQ123" s="49"/>
      <c r="XBR123" s="49"/>
      <c r="XBS123" s="49"/>
      <c r="XBT123" s="49"/>
      <c r="XBU123" s="49"/>
      <c r="XBV123" s="49"/>
      <c r="XBW123" s="49"/>
      <c r="XBX123" s="49"/>
      <c r="XBY123" s="49"/>
      <c r="XBZ123" s="49"/>
      <c r="XCA123" s="49"/>
      <c r="XCB123" s="49"/>
      <c r="XCC123" s="49"/>
      <c r="XCD123" s="49"/>
      <c r="XCE123" s="49"/>
      <c r="XCF123" s="49"/>
      <c r="XCG123" s="49"/>
      <c r="XCH123" s="49"/>
      <c r="XCI123" s="49"/>
      <c r="XCJ123" s="49"/>
      <c r="XCK123" s="49"/>
      <c r="XCL123" s="49"/>
      <c r="XCM123" s="49"/>
      <c r="XCN123" s="49"/>
      <c r="XCO123" s="49"/>
      <c r="XCP123" s="49"/>
      <c r="XCQ123" s="49"/>
      <c r="XCR123" s="49"/>
      <c r="XCS123" s="49"/>
      <c r="XCT123" s="49"/>
      <c r="XCU123" s="49"/>
      <c r="XCV123" s="49"/>
      <c r="XCW123" s="49"/>
      <c r="XCX123" s="49"/>
      <c r="XCY123" s="49"/>
      <c r="XCZ123" s="49"/>
      <c r="XDA123" s="49"/>
      <c r="XDB123" s="49"/>
      <c r="XDC123" s="49"/>
      <c r="XDD123" s="49"/>
      <c r="XDE123" s="49"/>
      <c r="XDF123" s="49"/>
      <c r="XDG123" s="49"/>
      <c r="XDH123" s="49"/>
      <c r="XDI123" s="49"/>
      <c r="XDJ123" s="49"/>
      <c r="XDK123" s="49"/>
      <c r="XDL123" s="49"/>
      <c r="XDM123" s="49"/>
      <c r="XDN123" s="49"/>
      <c r="XDO123" s="49"/>
      <c r="XDP123" s="49"/>
      <c r="XDQ123" s="49"/>
      <c r="XDR123" s="49"/>
      <c r="XDS123" s="49"/>
      <c r="XDT123" s="49"/>
      <c r="XDU123" s="49"/>
      <c r="XDV123" s="49"/>
      <c r="XDW123" s="49"/>
      <c r="XDX123" s="49"/>
      <c r="XDY123" s="49"/>
      <c r="XDZ123" s="49"/>
      <c r="XEA123" s="49"/>
      <c r="XEB123" s="49"/>
      <c r="XEC123" s="49"/>
      <c r="XED123" s="49"/>
      <c r="XEE123" s="49"/>
      <c r="XEF123" s="49"/>
      <c r="XEG123" s="49"/>
      <c r="XEH123" s="49"/>
      <c r="XEI123" s="49"/>
      <c r="XEJ123" s="49"/>
      <c r="XEK123" s="49"/>
      <c r="XEL123" s="49"/>
      <c r="XEM123" s="49"/>
      <c r="XEN123" s="49"/>
      <c r="XEO123" s="49"/>
      <c r="XEP123" s="49"/>
      <c r="XEQ123" s="49"/>
      <c r="XER123" s="49"/>
      <c r="XES123" s="49"/>
      <c r="XET123" s="49"/>
      <c r="XEU123" s="49"/>
      <c r="XEV123" s="49"/>
      <c r="XEW123" s="49"/>
      <c r="XEX123" s="49"/>
      <c r="XEY123" s="49"/>
    </row>
    <row r="124" spans="1:16379" s="49" customFormat="1" ht="21" x14ac:dyDescent="0.2">
      <c r="A124" s="48"/>
      <c r="B124" s="116"/>
      <c r="C124" s="116" t="str">
        <f>'PLANILHA ORÇAMENTÁRIA'!C99</f>
        <v>RESPONSÁVEL TÉCNICO</v>
      </c>
      <c r="D124" s="116"/>
      <c r="E124" s="116"/>
      <c r="F124" s="117"/>
      <c r="G124" s="418"/>
      <c r="H124" s="418"/>
      <c r="I124" s="416"/>
      <c r="J124" s="112"/>
      <c r="K124" s="113"/>
      <c r="N124" s="271"/>
    </row>
    <row r="125" spans="1:16379" s="49" customFormat="1" ht="21" x14ac:dyDescent="0.2">
      <c r="A125" s="48"/>
      <c r="B125" s="116"/>
      <c r="C125" s="116" t="str">
        <f>'PLANILHA ORÇAMENTÁRIA'!C100</f>
        <v>EDUARDO RODRIGO VIEIRA LIMA</v>
      </c>
      <c r="D125" s="116"/>
      <c r="E125" s="116"/>
      <c r="F125" s="117"/>
      <c r="G125" s="419"/>
      <c r="H125" s="420"/>
      <c r="I125" s="420"/>
      <c r="J125" s="112"/>
      <c r="K125" s="113"/>
      <c r="N125" s="271"/>
    </row>
    <row r="126" spans="1:16379" s="49" customFormat="1" ht="21" x14ac:dyDescent="0.2">
      <c r="A126" s="48"/>
      <c r="B126" s="116"/>
      <c r="C126" s="116" t="str">
        <f>'PLANILHA ORÇAMENTÁRIA'!C101</f>
        <v>ENGENHEIRO CIVIL</v>
      </c>
      <c r="D126" s="116"/>
      <c r="E126" s="116"/>
      <c r="F126" s="117"/>
      <c r="G126" s="419"/>
      <c r="H126" s="420"/>
      <c r="I126" s="420"/>
      <c r="J126" s="112"/>
      <c r="K126" s="113"/>
      <c r="N126" s="271"/>
    </row>
    <row r="127" spans="1:16379" s="49" customFormat="1" ht="21" x14ac:dyDescent="0.2">
      <c r="A127" s="48"/>
      <c r="B127" s="116"/>
      <c r="C127" s="116" t="str">
        <f>'PLANILHA ORÇAMENTÁRIA'!C102</f>
        <v>CREA 51.264/D-PR</v>
      </c>
      <c r="D127" s="116"/>
      <c r="E127" s="116"/>
      <c r="F127" s="117"/>
      <c r="G127" s="421"/>
      <c r="H127" s="422"/>
      <c r="I127" s="422"/>
      <c r="J127" s="112"/>
      <c r="K127" s="261"/>
      <c r="N127" s="271"/>
    </row>
    <row r="128" spans="1:16379" ht="20.399999999999999" x14ac:dyDescent="0.2">
      <c r="A128" s="503"/>
      <c r="B128" s="503"/>
      <c r="C128" s="503"/>
      <c r="D128" s="503"/>
      <c r="E128" s="273"/>
      <c r="F128" s="273"/>
      <c r="G128" s="423"/>
      <c r="H128" s="423"/>
      <c r="I128" s="423"/>
      <c r="K128" s="252"/>
      <c r="L128" s="256"/>
      <c r="M128" s="267"/>
    </row>
    <row r="129" spans="1:13" ht="20.399999999999999" x14ac:dyDescent="0.2">
      <c r="A129" s="66"/>
      <c r="B129" s="21"/>
      <c r="C129" s="21"/>
      <c r="E129" s="273"/>
      <c r="F129" s="273"/>
      <c r="G129" s="423"/>
      <c r="H129" s="423"/>
      <c r="I129" s="423"/>
      <c r="K129" s="252"/>
      <c r="L129" s="256"/>
      <c r="M129" s="267"/>
    </row>
    <row r="130" spans="1:13" ht="20.399999999999999" x14ac:dyDescent="0.2">
      <c r="D130" s="23"/>
      <c r="E130" s="273"/>
      <c r="F130" s="273"/>
      <c r="G130" s="423"/>
      <c r="H130" s="423"/>
      <c r="K130" s="252"/>
      <c r="L130" s="256"/>
      <c r="M130" s="267"/>
    </row>
    <row r="131" spans="1:13" ht="20.399999999999999" x14ac:dyDescent="0.2">
      <c r="K131" s="252"/>
      <c r="L131" s="256"/>
      <c r="M131" s="267"/>
    </row>
    <row r="132" spans="1:13" ht="20.399999999999999" x14ac:dyDescent="0.2">
      <c r="K132" s="252"/>
      <c r="L132" s="256"/>
      <c r="M132" s="267"/>
    </row>
    <row r="133" spans="1:13" ht="20.399999999999999" x14ac:dyDescent="0.2">
      <c r="K133" s="252"/>
      <c r="L133" s="256"/>
      <c r="M133" s="267"/>
    </row>
    <row r="134" spans="1:13" ht="20.399999999999999" x14ac:dyDescent="0.2">
      <c r="K134" s="252"/>
      <c r="L134" s="256"/>
      <c r="M134" s="267"/>
    </row>
    <row r="135" spans="1:13" x14ac:dyDescent="0.2">
      <c r="K135" s="252"/>
      <c r="L135" s="252"/>
      <c r="M135" s="267"/>
    </row>
    <row r="136" spans="1:13" x14ac:dyDescent="0.2">
      <c r="K136" s="252"/>
      <c r="L136" s="252"/>
      <c r="M136" s="267"/>
    </row>
  </sheetData>
  <autoFilter ref="B12:I117"/>
  <mergeCells count="130">
    <mergeCell ref="A128:D128"/>
    <mergeCell ref="G11:I11"/>
    <mergeCell ref="G15:I15"/>
    <mergeCell ref="G17:I17"/>
    <mergeCell ref="G20:I20"/>
    <mergeCell ref="G16:I16"/>
    <mergeCell ref="G18:I18"/>
    <mergeCell ref="G19:I19"/>
    <mergeCell ref="G74:I74"/>
    <mergeCell ref="G42:I42"/>
    <mergeCell ref="G43:I43"/>
    <mergeCell ref="G44:I44"/>
    <mergeCell ref="G13:I13"/>
    <mergeCell ref="G14:I14"/>
    <mergeCell ref="G116:I116"/>
    <mergeCell ref="G110:I110"/>
    <mergeCell ref="G117:I117"/>
    <mergeCell ref="G111:I111"/>
    <mergeCell ref="G52:I52"/>
    <mergeCell ref="G33:I33"/>
    <mergeCell ref="G34:I34"/>
    <mergeCell ref="A62:I62"/>
    <mergeCell ref="A82:I82"/>
    <mergeCell ref="A95:I95"/>
    <mergeCell ref="G115:I115"/>
    <mergeCell ref="G36:I36"/>
    <mergeCell ref="G37:I37"/>
    <mergeCell ref="G38:I38"/>
    <mergeCell ref="G39:I39"/>
    <mergeCell ref="G40:I40"/>
    <mergeCell ref="G112:I112"/>
    <mergeCell ref="G86:I86"/>
    <mergeCell ref="G108:I108"/>
    <mergeCell ref="G114:I114"/>
    <mergeCell ref="G78:I78"/>
    <mergeCell ref="A102:I102"/>
    <mergeCell ref="G56:I56"/>
    <mergeCell ref="G45:I45"/>
    <mergeCell ref="G46:I46"/>
    <mergeCell ref="G47:I47"/>
    <mergeCell ref="G106:I106"/>
    <mergeCell ref="G88:I88"/>
    <mergeCell ref="G97:I97"/>
    <mergeCell ref="G96:I96"/>
    <mergeCell ref="G87:I87"/>
    <mergeCell ref="G57:I57"/>
    <mergeCell ref="G58:I58"/>
    <mergeCell ref="G53:I53"/>
    <mergeCell ref="A1:I1"/>
    <mergeCell ref="A2:I2"/>
    <mergeCell ref="G3:I3"/>
    <mergeCell ref="H4:I4"/>
    <mergeCell ref="H5:I5"/>
    <mergeCell ref="H6:I6"/>
    <mergeCell ref="H7:I7"/>
    <mergeCell ref="H8:I8"/>
    <mergeCell ref="F9:I9"/>
    <mergeCell ref="B6:D6"/>
    <mergeCell ref="B7:D7"/>
    <mergeCell ref="B8:D8"/>
    <mergeCell ref="B4:D4"/>
    <mergeCell ref="B9:D9"/>
    <mergeCell ref="B5:D5"/>
    <mergeCell ref="G54:I54"/>
    <mergeCell ref="G55:I55"/>
    <mergeCell ref="G92:I92"/>
    <mergeCell ref="G49:I49"/>
    <mergeCell ref="G50:I50"/>
    <mergeCell ref="G29:I32"/>
    <mergeCell ref="B23:B27"/>
    <mergeCell ref="C23:C27"/>
    <mergeCell ref="D23:D27"/>
    <mergeCell ref="E23:E27"/>
    <mergeCell ref="F23:F27"/>
    <mergeCell ref="A28:I28"/>
    <mergeCell ref="E79:E81"/>
    <mergeCell ref="F79:F81"/>
    <mergeCell ref="B75:B77"/>
    <mergeCell ref="C75:C77"/>
    <mergeCell ref="D75:D77"/>
    <mergeCell ref="E75:E77"/>
    <mergeCell ref="F75:F77"/>
    <mergeCell ref="G51:I51"/>
    <mergeCell ref="B89:B91"/>
    <mergeCell ref="C89:C91"/>
    <mergeCell ref="D89:D91"/>
    <mergeCell ref="E89:E91"/>
    <mergeCell ref="B10:I10"/>
    <mergeCell ref="G48:I48"/>
    <mergeCell ref="G23:I27"/>
    <mergeCell ref="B29:B32"/>
    <mergeCell ref="C29:C32"/>
    <mergeCell ref="G21:I21"/>
    <mergeCell ref="G35:I35"/>
    <mergeCell ref="G12:I12"/>
    <mergeCell ref="G22:I22"/>
    <mergeCell ref="D29:D32"/>
    <mergeCell ref="E29:E32"/>
    <mergeCell ref="F29:F32"/>
    <mergeCell ref="B103:B105"/>
    <mergeCell ref="C103:C105"/>
    <mergeCell ref="D103:D105"/>
    <mergeCell ref="E103:E105"/>
    <mergeCell ref="F103:F105"/>
    <mergeCell ref="F98:F100"/>
    <mergeCell ref="E98:E100"/>
    <mergeCell ref="D98:D100"/>
    <mergeCell ref="C98:C100"/>
    <mergeCell ref="B98:B100"/>
    <mergeCell ref="F89:F91"/>
    <mergeCell ref="B83:B85"/>
    <mergeCell ref="C83:C85"/>
    <mergeCell ref="D83:D85"/>
    <mergeCell ref="E83:E85"/>
    <mergeCell ref="F83:F85"/>
    <mergeCell ref="B79:B81"/>
    <mergeCell ref="C79:C81"/>
    <mergeCell ref="D79:D81"/>
    <mergeCell ref="G113:I113"/>
    <mergeCell ref="G59:I59"/>
    <mergeCell ref="G60:I60"/>
    <mergeCell ref="G61:I61"/>
    <mergeCell ref="G107:I107"/>
    <mergeCell ref="G75:I77"/>
    <mergeCell ref="G79:I81"/>
    <mergeCell ref="G83:I85"/>
    <mergeCell ref="G89:I91"/>
    <mergeCell ref="G98:I100"/>
    <mergeCell ref="G103:I105"/>
    <mergeCell ref="G109:I109"/>
  </mergeCells>
  <printOptions horizontalCentered="1"/>
  <pageMargins left="0.19685039370078741" right="0.23622047244094491" top="0.35433070866141736" bottom="0.15748031496062992" header="0.31496062992125984" footer="0.19685039370078741"/>
  <pageSetup paperSize="9" scale="32" fitToHeight="15"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1"/>
  <sheetViews>
    <sheetView view="pageBreakPreview" topLeftCell="A2" zoomScale="55" zoomScaleSheetLayoutView="55" workbookViewId="0">
      <pane xSplit="7" ySplit="9" topLeftCell="H11" activePane="bottomRight" state="frozen"/>
      <selection activeCell="A2" sqref="A2"/>
      <selection pane="topRight" activeCell="H2" sqref="H2"/>
      <selection pane="bottomLeft" activeCell="A14" sqref="A14"/>
      <selection pane="bottomRight" activeCell="K56" sqref="K56"/>
    </sheetView>
  </sheetViews>
  <sheetFormatPr defaultColWidth="9" defaultRowHeight="14.4" x14ac:dyDescent="0.3"/>
  <cols>
    <col min="1" max="1" width="8.88671875" style="32" customWidth="1"/>
    <col min="2" max="2" width="29.109375" style="19" customWidth="1"/>
    <col min="3" max="3" width="124.21875" style="19" customWidth="1"/>
    <col min="4" max="4" width="9.44140625" style="19" customWidth="1"/>
    <col min="5" max="5" width="52.33203125" style="19" customWidth="1"/>
    <col min="6" max="6" width="37.88671875" style="19" customWidth="1"/>
    <col min="7" max="7" width="26.21875" style="19" customWidth="1"/>
    <col min="8" max="16384" width="9" style="19"/>
  </cols>
  <sheetData>
    <row r="1" spans="1:7" ht="147.75" hidden="1" customHeight="1" x14ac:dyDescent="0.3">
      <c r="A1" s="75"/>
      <c r="B1" s="76"/>
      <c r="C1" s="76"/>
      <c r="D1" s="76"/>
      <c r="E1" s="76"/>
      <c r="F1" s="76"/>
      <c r="G1" s="76"/>
    </row>
    <row r="2" spans="1:7" s="115" customFormat="1" ht="57" customHeight="1" x14ac:dyDescent="0.55000000000000004">
      <c r="A2" s="568" t="str">
        <f>'PLANILHA ORÇAMENTÁRIA'!$A$2</f>
        <v>PREFEITURA MUNICIPAL DE ITAQUIRAÍ- MS</v>
      </c>
      <c r="B2" s="569"/>
      <c r="C2" s="569"/>
      <c r="D2" s="569"/>
      <c r="E2" s="569"/>
      <c r="F2" s="569"/>
      <c r="G2" s="569"/>
    </row>
    <row r="3" spans="1:7" s="115" customFormat="1" ht="28.8" x14ac:dyDescent="0.55000000000000004">
      <c r="A3" s="395"/>
      <c r="B3" s="396"/>
      <c r="C3" s="396"/>
      <c r="D3" s="396"/>
      <c r="E3" s="396"/>
      <c r="F3" s="396"/>
      <c r="G3" s="396"/>
    </row>
    <row r="4" spans="1:7" s="400" customFormat="1" ht="23.4" x14ac:dyDescent="0.3">
      <c r="A4" s="397"/>
      <c r="B4" s="398"/>
      <c r="C4" s="399"/>
      <c r="D4" s="398"/>
      <c r="E4" s="571" t="s">
        <v>271</v>
      </c>
      <c r="F4" s="572"/>
      <c r="G4" s="573"/>
    </row>
    <row r="5" spans="1:7" s="35" customFormat="1" ht="21" x14ac:dyDescent="0.35">
      <c r="A5" s="384"/>
      <c r="B5" s="554" t="str">
        <f>'PLANILHA ORÇAMENTÁRIA'!B3:D3</f>
        <v xml:space="preserve">OBRA: CONSTRUÇÃO DE UMA PISTA DE SKATE </v>
      </c>
      <c r="C5" s="555"/>
      <c r="D5" s="114"/>
      <c r="E5" s="394" t="s">
        <v>137</v>
      </c>
      <c r="F5" s="574" t="s">
        <v>293</v>
      </c>
      <c r="G5" s="574"/>
    </row>
    <row r="6" spans="1:7" s="35" customFormat="1" ht="21" x14ac:dyDescent="0.35">
      <c r="A6" s="384"/>
      <c r="B6" s="554" t="str">
        <f>'PLANILHA ORÇAMENTÁRIA'!B4:D4</f>
        <v>AGENTE PROMOTOR: PREFEITURA MUNICIPAL DE ITAQUIRAÍ - MS</v>
      </c>
      <c r="C6" s="555"/>
      <c r="D6" s="114"/>
      <c r="E6" s="284" t="s">
        <v>25</v>
      </c>
      <c r="F6" s="575" t="s">
        <v>365</v>
      </c>
      <c r="G6" s="576"/>
    </row>
    <row r="7" spans="1:7" s="35" customFormat="1" ht="27.75" customHeight="1" x14ac:dyDescent="0.35">
      <c r="A7" s="384"/>
      <c r="B7" s="554" t="str">
        <f>'PLANILHA ORÇAMENTÁRIA'!B5:D5</f>
        <v>ÁREA DO TERRENO: 17.599,95m²</v>
      </c>
      <c r="C7" s="555"/>
      <c r="D7" s="114"/>
      <c r="E7" s="284" t="s">
        <v>8</v>
      </c>
      <c r="F7" s="514">
        <f>'BDI BASE'!N27</f>
        <v>0.28799999999999998</v>
      </c>
      <c r="G7" s="514"/>
    </row>
    <row r="8" spans="1:7" s="35" customFormat="1" ht="21" x14ac:dyDescent="0.35">
      <c r="A8" s="384"/>
      <c r="B8" s="554" t="str">
        <f>'PLANILHA ORÇAMENTÁRIA'!B6:D6</f>
        <v>ÁREA DE INTERVENÇÃO: 995,24m²</v>
      </c>
      <c r="C8" s="555"/>
      <c r="D8" s="114"/>
      <c r="E8" s="314" t="s">
        <v>43</v>
      </c>
      <c r="F8" s="514" t="s">
        <v>360</v>
      </c>
      <c r="G8" s="514"/>
    </row>
    <row r="9" spans="1:7" s="35" customFormat="1" ht="21" x14ac:dyDescent="0.35">
      <c r="A9" s="384"/>
      <c r="B9" s="554" t="str">
        <f>'PLANILHA ORÇAMENTÁRIA'!B7:D7</f>
        <v>ÁREA À CONSTRUIR: 520,75m²</v>
      </c>
      <c r="C9" s="555"/>
      <c r="D9" s="114"/>
      <c r="E9" s="314" t="s">
        <v>44</v>
      </c>
      <c r="F9" s="514" t="s">
        <v>361</v>
      </c>
      <c r="G9" s="514"/>
    </row>
    <row r="10" spans="1:7" s="35" customFormat="1" ht="26.25" customHeight="1" thickBot="1" x14ac:dyDescent="0.4">
      <c r="A10" s="384"/>
      <c r="B10" s="384"/>
      <c r="C10" s="384"/>
      <c r="D10" s="114"/>
      <c r="E10" s="114"/>
      <c r="F10" s="114"/>
      <c r="G10" s="114"/>
    </row>
    <row r="11" spans="1:7" s="24" customFormat="1" ht="18.600000000000001" hidden="1" thickBot="1" x14ac:dyDescent="0.4">
      <c r="A11" s="31"/>
      <c r="B11" s="25"/>
      <c r="C11" s="26"/>
      <c r="D11" s="27"/>
      <c r="E11" s="28"/>
      <c r="F11" s="29"/>
      <c r="G11" s="30"/>
    </row>
    <row r="12" spans="1:7" ht="19.8" thickBot="1" x14ac:dyDescent="0.35">
      <c r="A12" s="336" t="s">
        <v>13</v>
      </c>
      <c r="B12" s="559" t="s">
        <v>148</v>
      </c>
      <c r="C12" s="560"/>
      <c r="D12" s="560"/>
      <c r="E12" s="560"/>
      <c r="F12" s="560"/>
      <c r="G12" s="561"/>
    </row>
    <row r="13" spans="1:7" ht="18" thickBot="1" x14ac:dyDescent="0.35">
      <c r="A13" s="338"/>
      <c r="B13" s="562" t="s">
        <v>338</v>
      </c>
      <c r="C13" s="563"/>
      <c r="D13" s="563"/>
      <c r="E13" s="563"/>
      <c r="F13" s="563"/>
      <c r="G13" s="564"/>
    </row>
    <row r="14" spans="1:7" s="337" customFormat="1" ht="32.25" customHeight="1" thickBot="1" x14ac:dyDescent="0.35">
      <c r="A14" s="549" t="s">
        <v>55</v>
      </c>
      <c r="B14" s="550"/>
      <c r="C14" s="315" t="s">
        <v>54</v>
      </c>
      <c r="D14" s="316" t="s">
        <v>59</v>
      </c>
      <c r="E14" s="316" t="s">
        <v>58</v>
      </c>
      <c r="F14" s="317" t="s">
        <v>57</v>
      </c>
      <c r="G14" s="316" t="s">
        <v>56</v>
      </c>
    </row>
    <row r="15" spans="1:7" ht="34.799999999999997" x14ac:dyDescent="0.3">
      <c r="A15" s="451"/>
      <c r="B15" s="348">
        <v>4417</v>
      </c>
      <c r="C15" s="433" t="s">
        <v>339</v>
      </c>
      <c r="D15" s="434" t="s">
        <v>53</v>
      </c>
      <c r="E15" s="435">
        <v>1</v>
      </c>
      <c r="F15" s="436">
        <v>4.72</v>
      </c>
      <c r="G15" s="437">
        <f>TRUNC(E15*F15,2)</f>
        <v>4.72</v>
      </c>
    </row>
    <row r="16" spans="1:7" ht="34.799999999999997" x14ac:dyDescent="0.3">
      <c r="A16" s="450"/>
      <c r="B16" s="432">
        <v>4491</v>
      </c>
      <c r="C16" s="433" t="s">
        <v>340</v>
      </c>
      <c r="D16" s="434" t="s">
        <v>53</v>
      </c>
      <c r="E16" s="435">
        <v>4</v>
      </c>
      <c r="F16" s="436">
        <v>4.7300000000000004</v>
      </c>
      <c r="G16" s="437">
        <f t="shared" ref="G16:G21" si="0">TRUNC(E16*F16,2)</f>
        <v>18.920000000000002</v>
      </c>
    </row>
    <row r="17" spans="1:9" ht="34.799999999999997" x14ac:dyDescent="0.3">
      <c r="A17" s="450"/>
      <c r="B17" s="432">
        <v>4813</v>
      </c>
      <c r="C17" s="433" t="s">
        <v>341</v>
      </c>
      <c r="D17" s="434" t="s">
        <v>41</v>
      </c>
      <c r="E17" s="435">
        <v>1</v>
      </c>
      <c r="F17" s="436">
        <v>200</v>
      </c>
      <c r="G17" s="437">
        <f t="shared" si="0"/>
        <v>200</v>
      </c>
    </row>
    <row r="18" spans="1:9" ht="21" x14ac:dyDescent="0.3">
      <c r="A18" s="450"/>
      <c r="B18" s="432">
        <v>5075</v>
      </c>
      <c r="C18" s="433" t="s">
        <v>342</v>
      </c>
      <c r="D18" s="434" t="s">
        <v>48</v>
      </c>
      <c r="E18" s="435">
        <v>0.11</v>
      </c>
      <c r="F18" s="436">
        <v>13.95</v>
      </c>
      <c r="G18" s="437">
        <f t="shared" si="0"/>
        <v>1.53</v>
      </c>
    </row>
    <row r="19" spans="1:9" ht="21" x14ac:dyDescent="0.3">
      <c r="A19" s="450"/>
      <c r="B19" s="432">
        <v>88262</v>
      </c>
      <c r="C19" s="433" t="s">
        <v>343</v>
      </c>
      <c r="D19" s="434" t="s">
        <v>116</v>
      </c>
      <c r="E19" s="435">
        <v>1</v>
      </c>
      <c r="F19" s="436">
        <v>17.64</v>
      </c>
      <c r="G19" s="437">
        <f t="shared" si="0"/>
        <v>17.64</v>
      </c>
    </row>
    <row r="20" spans="1:9" ht="21" x14ac:dyDescent="0.3">
      <c r="A20" s="450"/>
      <c r="B20" s="432">
        <v>88316</v>
      </c>
      <c r="C20" s="433" t="s">
        <v>117</v>
      </c>
      <c r="D20" s="434" t="s">
        <v>116</v>
      </c>
      <c r="E20" s="435">
        <v>2</v>
      </c>
      <c r="F20" s="436">
        <v>14.55</v>
      </c>
      <c r="G20" s="437">
        <f t="shared" si="0"/>
        <v>29.1</v>
      </c>
    </row>
    <row r="21" spans="1:9" ht="34.799999999999997" x14ac:dyDescent="0.3">
      <c r="A21" s="450"/>
      <c r="B21" s="432">
        <v>94962</v>
      </c>
      <c r="C21" s="433" t="s">
        <v>344</v>
      </c>
      <c r="D21" s="434" t="s">
        <v>41</v>
      </c>
      <c r="E21" s="435">
        <v>0.01</v>
      </c>
      <c r="F21" s="436">
        <v>250.71</v>
      </c>
      <c r="G21" s="437">
        <f t="shared" si="0"/>
        <v>2.5</v>
      </c>
    </row>
    <row r="22" spans="1:9" customFormat="1" ht="18.600000000000001" thickBot="1" x14ac:dyDescent="0.4">
      <c r="A22" s="438"/>
      <c r="B22" s="439"/>
      <c r="C22" s="328"/>
      <c r="D22" s="565" t="s">
        <v>63</v>
      </c>
      <c r="E22" s="566"/>
      <c r="F22" s="567"/>
      <c r="G22" s="440">
        <f>SUM(G15:G21)</f>
        <v>274.41000000000003</v>
      </c>
      <c r="H22" s="441"/>
    </row>
    <row r="23" spans="1:9" s="445" customFormat="1" ht="16.2" thickBot="1" x14ac:dyDescent="0.35">
      <c r="A23" s="442"/>
      <c r="B23" s="442"/>
      <c r="C23" s="442"/>
      <c r="D23" s="443"/>
      <c r="E23" s="442"/>
      <c r="F23" s="442"/>
      <c r="G23" s="444"/>
    </row>
    <row r="24" spans="1:9" s="337" customFormat="1" ht="35.25" customHeight="1" thickBot="1" x14ac:dyDescent="0.35">
      <c r="A24" s="336" t="s">
        <v>13</v>
      </c>
      <c r="B24" s="556" t="s">
        <v>244</v>
      </c>
      <c r="C24" s="557"/>
      <c r="D24" s="557"/>
      <c r="E24" s="557"/>
      <c r="F24" s="557"/>
      <c r="G24" s="558"/>
    </row>
    <row r="25" spans="1:9" s="337" customFormat="1" ht="26.25" customHeight="1" thickBot="1" x14ac:dyDescent="0.35">
      <c r="A25" s="338"/>
      <c r="B25" s="546" t="s">
        <v>243</v>
      </c>
      <c r="C25" s="547"/>
      <c r="D25" s="547"/>
      <c r="E25" s="547"/>
      <c r="F25" s="547"/>
      <c r="G25" s="548"/>
    </row>
    <row r="26" spans="1:9" s="337" customFormat="1" ht="32.25" customHeight="1" thickBot="1" x14ac:dyDescent="0.35">
      <c r="A26" s="570" t="s">
        <v>55</v>
      </c>
      <c r="B26" s="550"/>
      <c r="C26" s="315" t="s">
        <v>54</v>
      </c>
      <c r="D26" s="316" t="s">
        <v>59</v>
      </c>
      <c r="E26" s="316" t="s">
        <v>58</v>
      </c>
      <c r="F26" s="317" t="s">
        <v>57</v>
      </c>
      <c r="G26" s="316" t="s">
        <v>56</v>
      </c>
    </row>
    <row r="27" spans="1:9" s="337" customFormat="1" ht="39.75" customHeight="1" x14ac:dyDescent="0.3">
      <c r="A27" s="449"/>
      <c r="B27" s="348">
        <v>7701</v>
      </c>
      <c r="C27" s="310" t="s">
        <v>239</v>
      </c>
      <c r="D27" s="324" t="s">
        <v>53</v>
      </c>
      <c r="E27" s="325">
        <v>1</v>
      </c>
      <c r="F27" s="121">
        <v>88.14</v>
      </c>
      <c r="G27" s="122">
        <f>TRUNC(E27*F27,2)</f>
        <v>88.14</v>
      </c>
      <c r="I27" s="35"/>
    </row>
    <row r="28" spans="1:9" s="337" customFormat="1" ht="39.75" customHeight="1" x14ac:dyDescent="0.3">
      <c r="A28" s="124"/>
      <c r="B28" s="348">
        <v>7584</v>
      </c>
      <c r="C28" s="310" t="s">
        <v>240</v>
      </c>
      <c r="D28" s="324" t="s">
        <v>177</v>
      </c>
      <c r="E28" s="325">
        <v>5</v>
      </c>
      <c r="F28" s="121">
        <v>0.65</v>
      </c>
      <c r="G28" s="122">
        <f t="shared" ref="G28:G30" si="1">TRUNC(E28*F28,2)</f>
        <v>3.25</v>
      </c>
      <c r="I28" s="35"/>
    </row>
    <row r="29" spans="1:9" s="337" customFormat="1" ht="39.75" customHeight="1" x14ac:dyDescent="0.3">
      <c r="A29" s="124"/>
      <c r="B29" s="348">
        <v>88309</v>
      </c>
      <c r="C29" s="379" t="s">
        <v>241</v>
      </c>
      <c r="D29" s="380" t="s">
        <v>116</v>
      </c>
      <c r="E29" s="381">
        <v>1</v>
      </c>
      <c r="F29" s="121">
        <v>17.82</v>
      </c>
      <c r="G29" s="122">
        <f t="shared" si="1"/>
        <v>17.82</v>
      </c>
      <c r="I29" s="35"/>
    </row>
    <row r="30" spans="1:9" s="337" customFormat="1" ht="39.75" customHeight="1" x14ac:dyDescent="0.3">
      <c r="A30" s="124"/>
      <c r="B30" s="348">
        <v>88316</v>
      </c>
      <c r="C30" s="310" t="s">
        <v>117</v>
      </c>
      <c r="D30" s="324" t="s">
        <v>116</v>
      </c>
      <c r="E30" s="325">
        <v>1</v>
      </c>
      <c r="F30" s="436">
        <v>14.55</v>
      </c>
      <c r="G30" s="122">
        <f t="shared" si="1"/>
        <v>14.55</v>
      </c>
      <c r="I30" s="35"/>
    </row>
    <row r="31" spans="1:9" s="337" customFormat="1" ht="15.6" thickBot="1" x14ac:dyDescent="0.35">
      <c r="A31" s="339"/>
      <c r="B31" s="340"/>
      <c r="C31" s="341"/>
      <c r="D31" s="342"/>
      <c r="E31" s="340"/>
      <c r="F31" s="342"/>
      <c r="G31" s="343"/>
    </row>
    <row r="32" spans="1:9" s="337" customFormat="1" ht="18.600000000000001" thickBot="1" x14ac:dyDescent="0.4">
      <c r="A32" s="326"/>
      <c r="B32" s="327"/>
      <c r="C32" s="328"/>
      <c r="D32" s="551" t="s">
        <v>234</v>
      </c>
      <c r="E32" s="552"/>
      <c r="F32" s="553"/>
      <c r="G32" s="123">
        <f>SUM(G27:G31)</f>
        <v>123.76</v>
      </c>
      <c r="I32" s="35"/>
    </row>
    <row r="33" spans="1:9" s="337" customFormat="1" ht="16.2" thickBot="1" x14ac:dyDescent="0.35">
      <c r="A33" s="344"/>
      <c r="B33" s="345"/>
      <c r="C33" s="345"/>
      <c r="D33" s="346"/>
      <c r="E33" s="345"/>
      <c r="F33" s="345"/>
      <c r="G33" s="347"/>
    </row>
    <row r="34" spans="1:9" s="337" customFormat="1" ht="35.25" customHeight="1" thickBot="1" x14ac:dyDescent="0.35">
      <c r="A34" s="336" t="s">
        <v>13</v>
      </c>
      <c r="B34" s="556" t="s">
        <v>245</v>
      </c>
      <c r="C34" s="557"/>
      <c r="D34" s="557"/>
      <c r="E34" s="557"/>
      <c r="F34" s="557"/>
      <c r="G34" s="558"/>
    </row>
    <row r="35" spans="1:9" s="337" customFormat="1" ht="26.25" customHeight="1" thickBot="1" x14ac:dyDescent="0.35">
      <c r="A35" s="338"/>
      <c r="B35" s="546" t="s">
        <v>357</v>
      </c>
      <c r="C35" s="547"/>
      <c r="D35" s="547"/>
      <c r="E35" s="547"/>
      <c r="F35" s="547"/>
      <c r="G35" s="548"/>
    </row>
    <row r="36" spans="1:9" s="337" customFormat="1" ht="32.25" customHeight="1" thickBot="1" x14ac:dyDescent="0.35">
      <c r="A36" s="549" t="s">
        <v>55</v>
      </c>
      <c r="B36" s="550"/>
      <c r="C36" s="315" t="s">
        <v>54</v>
      </c>
      <c r="D36" s="316" t="s">
        <v>59</v>
      </c>
      <c r="E36" s="316" t="s">
        <v>58</v>
      </c>
      <c r="F36" s="317" t="s">
        <v>57</v>
      </c>
      <c r="G36" s="316" t="s">
        <v>56</v>
      </c>
    </row>
    <row r="37" spans="1:9" s="337" customFormat="1" ht="39.75" customHeight="1" x14ac:dyDescent="0.3">
      <c r="A37" s="124"/>
      <c r="B37" s="348">
        <v>587</v>
      </c>
      <c r="C37" s="310" t="s">
        <v>249</v>
      </c>
      <c r="D37" s="324" t="s">
        <v>48</v>
      </c>
      <c r="E37" s="325">
        <v>2.14</v>
      </c>
      <c r="F37" s="121">
        <v>37.659999999999997</v>
      </c>
      <c r="G37" s="122">
        <f>TRUNC(E37*F37,2)</f>
        <v>80.59</v>
      </c>
      <c r="I37" s="35"/>
    </row>
    <row r="38" spans="1:9" s="337" customFormat="1" ht="39.75" customHeight="1" x14ac:dyDescent="0.3">
      <c r="A38" s="124"/>
      <c r="B38" s="348">
        <v>7584</v>
      </c>
      <c r="C38" s="310" t="s">
        <v>240</v>
      </c>
      <c r="D38" s="324" t="s">
        <v>177</v>
      </c>
      <c r="E38" s="325">
        <v>5</v>
      </c>
      <c r="F38" s="121">
        <v>0.65</v>
      </c>
      <c r="G38" s="122">
        <f t="shared" ref="G38:G40" si="2">TRUNC(E38*F38,2)</f>
        <v>3.25</v>
      </c>
      <c r="I38" s="35"/>
    </row>
    <row r="39" spans="1:9" s="337" customFormat="1" ht="39.75" customHeight="1" x14ac:dyDescent="0.3">
      <c r="A39" s="124"/>
      <c r="B39" s="348">
        <v>88309</v>
      </c>
      <c r="C39" s="379" t="s">
        <v>241</v>
      </c>
      <c r="D39" s="380" t="s">
        <v>116</v>
      </c>
      <c r="E39" s="381">
        <v>1</v>
      </c>
      <c r="F39" s="121">
        <v>17.82</v>
      </c>
      <c r="G39" s="122">
        <f t="shared" si="2"/>
        <v>17.82</v>
      </c>
      <c r="I39" s="35"/>
    </row>
    <row r="40" spans="1:9" s="337" customFormat="1" ht="39.75" customHeight="1" x14ac:dyDescent="0.3">
      <c r="A40" s="124"/>
      <c r="B40" s="348" t="s">
        <v>150</v>
      </c>
      <c r="C40" s="310" t="s">
        <v>117</v>
      </c>
      <c r="D40" s="324" t="s">
        <v>116</v>
      </c>
      <c r="E40" s="325">
        <v>1</v>
      </c>
      <c r="F40" s="436">
        <v>14.55</v>
      </c>
      <c r="G40" s="122">
        <f t="shared" si="2"/>
        <v>14.55</v>
      </c>
      <c r="I40" s="35"/>
    </row>
    <row r="41" spans="1:9" s="337" customFormat="1" ht="15.6" thickBot="1" x14ac:dyDescent="0.35">
      <c r="A41" s="339"/>
      <c r="B41" s="340"/>
      <c r="C41" s="341"/>
      <c r="D41" s="342"/>
      <c r="E41" s="340"/>
      <c r="F41" s="342"/>
      <c r="G41" s="343"/>
    </row>
    <row r="42" spans="1:9" s="337" customFormat="1" ht="18.600000000000001" thickBot="1" x14ac:dyDescent="0.4">
      <c r="A42" s="326"/>
      <c r="B42" s="327"/>
      <c r="C42" s="328"/>
      <c r="D42" s="551" t="s">
        <v>235</v>
      </c>
      <c r="E42" s="552"/>
      <c r="F42" s="553"/>
      <c r="G42" s="123">
        <f>SUM(G37:G41)</f>
        <v>116.21</v>
      </c>
      <c r="I42" s="35"/>
    </row>
    <row r="43" spans="1:9" ht="18.600000000000001" thickBot="1" x14ac:dyDescent="0.4">
      <c r="A43" s="309"/>
      <c r="B43" s="303"/>
      <c r="C43" s="304"/>
      <c r="D43" s="305"/>
      <c r="E43" s="306"/>
      <c r="F43" s="307"/>
      <c r="G43" s="308"/>
    </row>
    <row r="44" spans="1:9" s="337" customFormat="1" ht="35.25" customHeight="1" thickBot="1" x14ac:dyDescent="0.35">
      <c r="A44" s="336" t="s">
        <v>13</v>
      </c>
      <c r="B44" s="556" t="s">
        <v>352</v>
      </c>
      <c r="C44" s="557"/>
      <c r="D44" s="557"/>
      <c r="E44" s="557"/>
      <c r="F44" s="557"/>
      <c r="G44" s="558"/>
    </row>
    <row r="45" spans="1:9" s="337" customFormat="1" ht="26.25" customHeight="1" thickBot="1" x14ac:dyDescent="0.35">
      <c r="A45" s="338"/>
      <c r="B45" s="546" t="s">
        <v>233</v>
      </c>
      <c r="C45" s="547"/>
      <c r="D45" s="547"/>
      <c r="E45" s="547"/>
      <c r="F45" s="547"/>
      <c r="G45" s="548"/>
    </row>
    <row r="46" spans="1:9" s="337" customFormat="1" ht="32.25" customHeight="1" thickBot="1" x14ac:dyDescent="0.35">
      <c r="A46" s="549" t="s">
        <v>55</v>
      </c>
      <c r="B46" s="550"/>
      <c r="C46" s="315" t="s">
        <v>54</v>
      </c>
      <c r="D46" s="316" t="s">
        <v>59</v>
      </c>
      <c r="E46" s="316" t="s">
        <v>58</v>
      </c>
      <c r="F46" s="317" t="s">
        <v>57</v>
      </c>
      <c r="G46" s="316" t="s">
        <v>56</v>
      </c>
    </row>
    <row r="47" spans="1:9" s="337" customFormat="1" ht="39.75" customHeight="1" x14ac:dyDescent="0.3">
      <c r="A47" s="124"/>
      <c r="B47" s="348">
        <v>586</v>
      </c>
      <c r="C47" s="310" t="s">
        <v>242</v>
      </c>
      <c r="D47" s="324" t="s">
        <v>53</v>
      </c>
      <c r="E47" s="325">
        <v>1</v>
      </c>
      <c r="F47" s="121">
        <v>22.14</v>
      </c>
      <c r="G47" s="122">
        <f>TRUNC(E47*F47,2)</f>
        <v>22.14</v>
      </c>
      <c r="I47" s="35"/>
    </row>
    <row r="48" spans="1:9" s="337" customFormat="1" ht="39.75" customHeight="1" x14ac:dyDescent="0.3">
      <c r="A48" s="124"/>
      <c r="B48" s="348">
        <v>7584</v>
      </c>
      <c r="C48" s="310" t="s">
        <v>240</v>
      </c>
      <c r="D48" s="324" t="s">
        <v>177</v>
      </c>
      <c r="E48" s="325">
        <v>5</v>
      </c>
      <c r="F48" s="121">
        <v>0.65</v>
      </c>
      <c r="G48" s="122">
        <f t="shared" ref="G48:G50" si="3">TRUNC(E48*F48,2)</f>
        <v>3.25</v>
      </c>
      <c r="I48" s="35"/>
    </row>
    <row r="49" spans="1:9" s="337" customFormat="1" ht="39.75" customHeight="1" x14ac:dyDescent="0.3">
      <c r="A49" s="124"/>
      <c r="B49" s="348">
        <v>88309</v>
      </c>
      <c r="C49" s="379" t="s">
        <v>241</v>
      </c>
      <c r="D49" s="380" t="s">
        <v>116</v>
      </c>
      <c r="E49" s="381">
        <v>1</v>
      </c>
      <c r="F49" s="121">
        <v>17.82</v>
      </c>
      <c r="G49" s="122">
        <f t="shared" si="3"/>
        <v>17.82</v>
      </c>
      <c r="I49" s="35"/>
    </row>
    <row r="50" spans="1:9" s="337" customFormat="1" ht="39.75" customHeight="1" x14ac:dyDescent="0.3">
      <c r="A50" s="124"/>
      <c r="B50" s="348" t="s">
        <v>150</v>
      </c>
      <c r="C50" s="310" t="s">
        <v>117</v>
      </c>
      <c r="D50" s="324" t="s">
        <v>116</v>
      </c>
      <c r="E50" s="325">
        <v>1</v>
      </c>
      <c r="F50" s="436">
        <v>14.55</v>
      </c>
      <c r="G50" s="122">
        <f t="shared" si="3"/>
        <v>14.55</v>
      </c>
      <c r="I50" s="35"/>
    </row>
    <row r="51" spans="1:9" s="337" customFormat="1" ht="15.6" thickBot="1" x14ac:dyDescent="0.35">
      <c r="A51" s="339"/>
      <c r="B51" s="340"/>
      <c r="C51" s="341"/>
      <c r="D51" s="342"/>
      <c r="E51" s="340"/>
      <c r="F51" s="342"/>
      <c r="G51" s="343"/>
    </row>
    <row r="52" spans="1:9" s="337" customFormat="1" ht="18.600000000000001" thickBot="1" x14ac:dyDescent="0.4">
      <c r="A52" s="326"/>
      <c r="B52" s="327"/>
      <c r="C52" s="328"/>
      <c r="D52" s="551" t="s">
        <v>353</v>
      </c>
      <c r="E52" s="552"/>
      <c r="F52" s="553"/>
      <c r="G52" s="123">
        <f>SUM(G47:G51)</f>
        <v>57.760000000000005</v>
      </c>
      <c r="I52" s="35"/>
    </row>
    <row r="53" spans="1:9" ht="16.2" thickBot="1" x14ac:dyDescent="0.35">
      <c r="A53" s="129"/>
      <c r="B53" s="129"/>
      <c r="C53" s="129"/>
      <c r="D53" s="130"/>
      <c r="E53" s="129"/>
      <c r="F53" s="129"/>
      <c r="G53" s="131"/>
    </row>
    <row r="54" spans="1:9" s="337" customFormat="1" ht="35.25" customHeight="1" thickBot="1" x14ac:dyDescent="0.35">
      <c r="A54" s="336" t="s">
        <v>13</v>
      </c>
      <c r="B54" s="556" t="s">
        <v>354</v>
      </c>
      <c r="C54" s="557"/>
      <c r="D54" s="557"/>
      <c r="E54" s="557"/>
      <c r="F54" s="557"/>
      <c r="G54" s="558"/>
    </row>
    <row r="55" spans="1:9" s="337" customFormat="1" ht="26.25" customHeight="1" thickBot="1" x14ac:dyDescent="0.35">
      <c r="A55" s="338"/>
      <c r="B55" s="546" t="s">
        <v>348</v>
      </c>
      <c r="C55" s="547"/>
      <c r="D55" s="547"/>
      <c r="E55" s="547"/>
      <c r="F55" s="547"/>
      <c r="G55" s="548"/>
    </row>
    <row r="56" spans="1:9" s="337" customFormat="1" ht="32.25" customHeight="1" thickBot="1" x14ac:dyDescent="0.35">
      <c r="A56" s="549" t="s">
        <v>55</v>
      </c>
      <c r="B56" s="550"/>
      <c r="C56" s="315" t="s">
        <v>54</v>
      </c>
      <c r="D56" s="316" t="s">
        <v>59</v>
      </c>
      <c r="E56" s="316" t="s">
        <v>58</v>
      </c>
      <c r="F56" s="317" t="s">
        <v>57</v>
      </c>
      <c r="G56" s="316" t="s">
        <v>56</v>
      </c>
    </row>
    <row r="57" spans="1:9" s="337" customFormat="1" ht="39.75" customHeight="1" x14ac:dyDescent="0.3">
      <c r="A57" s="124"/>
      <c r="B57" s="348">
        <v>90778</v>
      </c>
      <c r="C57" s="379" t="s">
        <v>332</v>
      </c>
      <c r="D57" s="380" t="s">
        <v>116</v>
      </c>
      <c r="E57" s="381">
        <v>120</v>
      </c>
      <c r="F57" s="121">
        <v>90.6</v>
      </c>
      <c r="G57" s="122">
        <f>TRUNC(E57*F57,2)</f>
        <v>10872</v>
      </c>
      <c r="I57" s="35"/>
    </row>
    <row r="58" spans="1:9" s="337" customFormat="1" ht="39.75" customHeight="1" x14ac:dyDescent="0.3">
      <c r="A58" s="124"/>
      <c r="B58" s="348">
        <v>90780</v>
      </c>
      <c r="C58" s="379" t="s">
        <v>333</v>
      </c>
      <c r="D58" s="380" t="s">
        <v>116</v>
      </c>
      <c r="E58" s="381">
        <v>120</v>
      </c>
      <c r="F58" s="121">
        <v>23.36</v>
      </c>
      <c r="G58" s="122">
        <f t="shared" ref="G58:G59" si="4">TRUNC(E58*F58,2)</f>
        <v>2803.2</v>
      </c>
      <c r="I58" s="35"/>
    </row>
    <row r="59" spans="1:9" s="337" customFormat="1" ht="39.75" customHeight="1" x14ac:dyDescent="0.3">
      <c r="A59" s="124"/>
      <c r="B59" s="348">
        <v>90776</v>
      </c>
      <c r="C59" s="379" t="s">
        <v>334</v>
      </c>
      <c r="D59" s="380" t="s">
        <v>116</v>
      </c>
      <c r="E59" s="381">
        <v>120</v>
      </c>
      <c r="F59" s="121">
        <v>15.94</v>
      </c>
      <c r="G59" s="122">
        <f t="shared" si="4"/>
        <v>1912.8</v>
      </c>
      <c r="I59" s="35"/>
    </row>
    <row r="60" spans="1:9" ht="15.6" thickBot="1" x14ac:dyDescent="0.35">
      <c r="A60" s="339"/>
      <c r="B60" s="340"/>
      <c r="C60" s="341"/>
      <c r="D60" s="342"/>
      <c r="E60" s="340"/>
      <c r="F60" s="342"/>
      <c r="G60" s="343"/>
    </row>
    <row r="61" spans="1:9" ht="18.600000000000001" thickBot="1" x14ac:dyDescent="0.4">
      <c r="A61" s="326"/>
      <c r="B61" s="327"/>
      <c r="C61" s="328"/>
      <c r="D61" s="551" t="s">
        <v>355</v>
      </c>
      <c r="E61" s="552"/>
      <c r="F61" s="553"/>
      <c r="G61" s="123">
        <f>SUM(G57:G60)</f>
        <v>15588</v>
      </c>
    </row>
    <row r="62" spans="1:9" ht="15.6" x14ac:dyDescent="0.3">
      <c r="A62" s="129"/>
      <c r="B62" s="129"/>
      <c r="C62" s="129"/>
      <c r="D62" s="130"/>
      <c r="E62" s="129"/>
      <c r="F62" s="129"/>
      <c r="G62" s="131"/>
    </row>
    <row r="63" spans="1:9" ht="15.6" x14ac:dyDescent="0.3">
      <c r="A63" s="129"/>
      <c r="B63" s="129"/>
      <c r="C63" s="129"/>
      <c r="D63" s="130"/>
      <c r="E63" s="129"/>
      <c r="F63" s="129"/>
      <c r="G63" s="131"/>
    </row>
    <row r="64" spans="1:9" ht="15.6" x14ac:dyDescent="0.3">
      <c r="A64" s="129"/>
      <c r="B64" s="129"/>
      <c r="C64" s="129"/>
      <c r="D64" s="130"/>
      <c r="E64" s="129"/>
      <c r="F64" s="129"/>
      <c r="G64" s="131"/>
    </row>
    <row r="65" spans="1:17" ht="15.6" x14ac:dyDescent="0.3">
      <c r="A65" s="129"/>
      <c r="B65" s="129"/>
      <c r="C65" s="129"/>
      <c r="D65" s="130"/>
      <c r="E65" s="129"/>
      <c r="F65" s="129"/>
      <c r="G65" s="131"/>
    </row>
    <row r="66" spans="1:17" ht="15.6" x14ac:dyDescent="0.3">
      <c r="A66" s="129"/>
      <c r="B66" s="129"/>
      <c r="C66" s="129"/>
      <c r="D66" s="130"/>
      <c r="E66" s="129"/>
      <c r="F66" s="129"/>
      <c r="G66" s="131"/>
    </row>
    <row r="67" spans="1:17" ht="15.6" x14ac:dyDescent="0.3">
      <c r="A67" s="129"/>
      <c r="B67" s="129"/>
      <c r="C67" s="129"/>
      <c r="D67" s="130"/>
      <c r="E67" s="129"/>
      <c r="F67" s="129"/>
      <c r="G67" s="131"/>
    </row>
    <row r="68" spans="1:17" ht="15.6" x14ac:dyDescent="0.3">
      <c r="A68" s="129"/>
      <c r="B68" s="129"/>
      <c r="C68" s="129"/>
      <c r="D68" s="130"/>
      <c r="E68" s="129"/>
      <c r="F68" s="129"/>
      <c r="G68" s="131"/>
    </row>
    <row r="69" spans="1:17" ht="15.6" x14ac:dyDescent="0.3">
      <c r="A69" s="129"/>
      <c r="B69" s="129"/>
      <c r="C69" s="129"/>
      <c r="D69" s="130"/>
      <c r="E69" s="129"/>
      <c r="F69" s="129"/>
      <c r="G69" s="131"/>
    </row>
    <row r="70" spans="1:17" s="49" customFormat="1" ht="21" x14ac:dyDescent="0.2">
      <c r="A70" s="329" t="s">
        <v>33</v>
      </c>
      <c r="B70" s="330"/>
      <c r="C70" s="118"/>
      <c r="D70" s="461"/>
      <c r="E70" s="461"/>
      <c r="F70" s="461"/>
      <c r="G70" s="332"/>
      <c r="I70" s="253"/>
      <c r="J70" s="256"/>
      <c r="K70" s="265"/>
      <c r="Q70" s="271"/>
    </row>
    <row r="71" spans="1:17" s="49" customFormat="1" ht="20.399999999999999" x14ac:dyDescent="0.2">
      <c r="A71" s="331" t="s">
        <v>134</v>
      </c>
      <c r="B71" s="350" t="str">
        <f>'PLANILHA ORÇAMENTÁRIA'!C99</f>
        <v>RESPONSÁVEL TÉCNICO</v>
      </c>
      <c r="C71" s="118"/>
      <c r="D71" s="462">
        <f>'PLANILHA ORÇAMENTÁRIA'!F99</f>
        <v>0</v>
      </c>
      <c r="E71" s="461"/>
      <c r="F71" s="461"/>
      <c r="G71" s="332"/>
      <c r="I71" s="253"/>
      <c r="J71" s="256"/>
      <c r="K71" s="265"/>
      <c r="Q71" s="271"/>
    </row>
    <row r="72" spans="1:17" s="49" customFormat="1" ht="20.399999999999999" x14ac:dyDescent="0.2">
      <c r="A72" s="331" t="s">
        <v>149</v>
      </c>
      <c r="B72" s="350" t="str">
        <f>'PLANILHA ORÇAMENTÁRIA'!C100</f>
        <v>EDUARDO RODRIGO VIEIRA LIMA</v>
      </c>
      <c r="C72" s="118"/>
      <c r="D72" s="463">
        <f>'PLANILHA ORÇAMENTÁRIA'!F100</f>
        <v>0</v>
      </c>
      <c r="E72" s="461"/>
      <c r="F72" s="461"/>
      <c r="G72" s="332"/>
      <c r="I72" s="253"/>
      <c r="J72" s="256"/>
      <c r="K72" s="265"/>
      <c r="Q72" s="271"/>
    </row>
    <row r="73" spans="1:17" s="49" customFormat="1" ht="20.399999999999999" x14ac:dyDescent="0.2">
      <c r="A73" s="331" t="s">
        <v>135</v>
      </c>
      <c r="B73" s="350" t="str">
        <f>'PLANILHA ORÇAMENTÁRIA'!C101</f>
        <v>ENGENHEIRO CIVIL</v>
      </c>
      <c r="C73" s="118"/>
      <c r="D73" s="414">
        <f>'PLANILHA ORÇAMENTÁRIA'!F101</f>
        <v>0</v>
      </c>
      <c r="E73" s="119"/>
      <c r="F73" s="119"/>
      <c r="G73" s="332"/>
      <c r="I73" s="253"/>
      <c r="J73" s="256"/>
      <c r="K73" s="265"/>
      <c r="Q73" s="271"/>
    </row>
    <row r="74" spans="1:17" s="49" customFormat="1" ht="20.399999999999999" x14ac:dyDescent="0.2">
      <c r="A74" s="331" t="s">
        <v>151</v>
      </c>
      <c r="B74" s="350" t="str">
        <f>'PLANILHA ORÇAMENTÁRIA'!C102</f>
        <v>CREA 51.264/D-PR</v>
      </c>
      <c r="C74" s="118"/>
      <c r="D74" s="414">
        <f>'PLANILHA ORÇAMENTÁRIA'!F102</f>
        <v>0</v>
      </c>
      <c r="E74" s="119"/>
      <c r="F74" s="119"/>
      <c r="G74" s="333"/>
      <c r="I74" s="253"/>
      <c r="J74" s="256"/>
      <c r="K74" s="265"/>
      <c r="Q74" s="271"/>
    </row>
    <row r="75" spans="1:17" ht="20.399999999999999" x14ac:dyDescent="0.3">
      <c r="F75" s="119"/>
      <c r="I75" s="35"/>
    </row>
    <row r="76" spans="1:17" ht="15.6" x14ac:dyDescent="0.3">
      <c r="I76" s="35"/>
    </row>
    <row r="77" spans="1:17" ht="15.6" x14ac:dyDescent="0.3">
      <c r="I77" s="35"/>
    </row>
    <row r="78" spans="1:17" ht="15.6" x14ac:dyDescent="0.3">
      <c r="I78" s="35"/>
    </row>
    <row r="79" spans="1:17" ht="15.6" x14ac:dyDescent="0.3">
      <c r="I79" s="35"/>
    </row>
    <row r="80" spans="1:17" ht="15.6" x14ac:dyDescent="0.3">
      <c r="I80" s="35"/>
    </row>
    <row r="81" spans="9:9" ht="15.6" x14ac:dyDescent="0.3">
      <c r="I81" s="35"/>
    </row>
  </sheetData>
  <autoFilter ref="A11:G11"/>
  <mergeCells count="32">
    <mergeCell ref="B54:G54"/>
    <mergeCell ref="B55:G55"/>
    <mergeCell ref="A56:B56"/>
    <mergeCell ref="D61:F61"/>
    <mergeCell ref="A2:G2"/>
    <mergeCell ref="B24:G24"/>
    <mergeCell ref="B25:G25"/>
    <mergeCell ref="A26:B26"/>
    <mergeCell ref="D32:F32"/>
    <mergeCell ref="F9:G9"/>
    <mergeCell ref="E4:G4"/>
    <mergeCell ref="F5:G5"/>
    <mergeCell ref="F6:G6"/>
    <mergeCell ref="F7:G7"/>
    <mergeCell ref="F8:G8"/>
    <mergeCell ref="A14:B14"/>
    <mergeCell ref="B45:G45"/>
    <mergeCell ref="A46:B46"/>
    <mergeCell ref="D52:F52"/>
    <mergeCell ref="B5:C5"/>
    <mergeCell ref="B6:C6"/>
    <mergeCell ref="B7:C7"/>
    <mergeCell ref="B8:C8"/>
    <mergeCell ref="B9:C9"/>
    <mergeCell ref="B34:G34"/>
    <mergeCell ref="B35:G35"/>
    <mergeCell ref="A36:B36"/>
    <mergeCell ref="D42:F42"/>
    <mergeCell ref="B44:G44"/>
    <mergeCell ref="B12:G12"/>
    <mergeCell ref="B13:G13"/>
    <mergeCell ref="D22:F22"/>
  </mergeCells>
  <printOptions horizontalCentered="1"/>
  <pageMargins left="0.23622047244094491" right="0.23622047244094491" top="0.35433070866141736" bottom="0.55118110236220474" header="0.31496062992125984" footer="0.31496062992125984"/>
  <pageSetup paperSize="9" scale="35"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7"/>
  <sheetViews>
    <sheetView view="pageBreakPreview" zoomScale="60" zoomScaleNormal="85" workbookViewId="0">
      <selection activeCell="P60" sqref="P60"/>
    </sheetView>
  </sheetViews>
  <sheetFormatPr defaultColWidth="9" defaultRowHeight="14.4" x14ac:dyDescent="0.3"/>
  <cols>
    <col min="1" max="1" width="6.33203125" style="4" customWidth="1"/>
    <col min="2" max="2" width="38.44140625" style="4" customWidth="1"/>
    <col min="3" max="3" width="11.33203125" style="4" customWidth="1"/>
    <col min="4" max="4" width="10.109375" style="4" customWidth="1"/>
    <col min="5" max="5" width="4.6640625" style="4" customWidth="1"/>
    <col min="6" max="6" width="15.77734375" style="4" customWidth="1"/>
    <col min="7" max="7" width="13.6640625" style="4" bestFit="1" customWidth="1"/>
    <col min="8" max="8" width="16" style="4" customWidth="1"/>
    <col min="9" max="9" width="14.88671875" style="4" customWidth="1"/>
    <col min="10" max="10" width="25.109375" style="4" customWidth="1"/>
    <col min="11" max="11" width="17.88671875" style="4" customWidth="1"/>
    <col min="12" max="12" width="23.21875" style="4" customWidth="1"/>
    <col min="13" max="16384" width="9" style="4"/>
  </cols>
  <sheetData>
    <row r="1" spans="1:15" ht="18" x14ac:dyDescent="0.35">
      <c r="A1" s="577" t="str">
        <f>'PLANILHA ORÇAMENTÁRIA'!A2</f>
        <v>PREFEITURA MUNICIPAL DE ITAQUIRAÍ- MS</v>
      </c>
      <c r="B1" s="577"/>
      <c r="C1" s="577"/>
      <c r="D1" s="577"/>
      <c r="E1" s="577"/>
      <c r="F1" s="577"/>
      <c r="G1" s="577"/>
      <c r="H1" s="577"/>
      <c r="I1" s="577"/>
      <c r="J1" s="577"/>
      <c r="K1" s="577"/>
      <c r="L1" s="577"/>
    </row>
    <row r="2" spans="1:15" ht="26.4" x14ac:dyDescent="0.3">
      <c r="A2" s="389"/>
      <c r="B2" s="389" t="str">
        <f>'PLANILHA ORÇAMENTÁRIA'!B3:D3</f>
        <v xml:space="preserve">OBRA: CONSTRUÇÃO DE UMA PISTA DE SKATE </v>
      </c>
      <c r="C2" s="389"/>
      <c r="D2" s="389"/>
      <c r="E2" s="389"/>
      <c r="F2" s="389"/>
      <c r="G2" s="389"/>
      <c r="H2" s="389"/>
      <c r="I2" s="74"/>
      <c r="J2" s="601" t="s">
        <v>136</v>
      </c>
      <c r="K2" s="601"/>
      <c r="L2" s="601"/>
    </row>
    <row r="3" spans="1:15" ht="36.6" customHeight="1" x14ac:dyDescent="0.3">
      <c r="A3" s="356"/>
      <c r="B3" s="356" t="str">
        <f>'PLANILHA ORÇAMENTÁRIA'!B4:D4</f>
        <v>AGENTE PROMOTOR: PREFEITURA MUNICIPAL DE ITAQUIRAÍ - MS</v>
      </c>
      <c r="C3" s="356"/>
      <c r="D3" s="5"/>
      <c r="E3" s="14"/>
      <c r="F3" s="14"/>
      <c r="G3" s="54"/>
      <c r="H3" s="54"/>
      <c r="I3" s="17"/>
      <c r="J3" s="386" t="s">
        <v>137</v>
      </c>
      <c r="K3" s="602" t="s">
        <v>293</v>
      </c>
      <c r="L3" s="602"/>
    </row>
    <row r="4" spans="1:15" x14ac:dyDescent="0.3">
      <c r="A4" s="385"/>
      <c r="B4" s="385" t="str">
        <f>'PLANILHA ORÇAMENTÁRIA'!B5:D5</f>
        <v>ÁREA DO TERRENO: 17.599,95m²</v>
      </c>
      <c r="C4" s="385"/>
      <c r="D4" s="6"/>
      <c r="E4" s="14"/>
      <c r="F4" s="14"/>
      <c r="G4" s="14"/>
      <c r="H4" s="14"/>
      <c r="I4" s="14"/>
      <c r="J4" s="318" t="s">
        <v>25</v>
      </c>
      <c r="K4" s="602" t="s">
        <v>365</v>
      </c>
      <c r="L4" s="602"/>
    </row>
    <row r="5" spans="1:15" x14ac:dyDescent="0.3">
      <c r="A5" s="385"/>
      <c r="B5" s="385" t="str">
        <f>'PLANILHA ORÇAMENTÁRIA'!B6:D6</f>
        <v>ÁREA DE INTERVENÇÃO: 995,24m²</v>
      </c>
      <c r="C5" s="385"/>
      <c r="D5" s="6"/>
      <c r="E5" s="14"/>
      <c r="F5" s="14"/>
      <c r="G5" s="14"/>
      <c r="H5" s="14"/>
      <c r="I5" s="54"/>
      <c r="J5" s="318" t="s">
        <v>8</v>
      </c>
      <c r="K5" s="603">
        <f>'BDI BASE'!N27</f>
        <v>0.28799999999999998</v>
      </c>
      <c r="L5" s="603"/>
    </row>
    <row r="6" spans="1:15" ht="24.6" customHeight="1" x14ac:dyDescent="0.3">
      <c r="A6" s="385"/>
      <c r="B6" s="385" t="str">
        <f>'PLANILHA ORÇAMENTÁRIA'!B7:D7</f>
        <v>ÁREA À CONSTRUIR: 520,75m²</v>
      </c>
      <c r="C6" s="385"/>
      <c r="D6" s="6"/>
      <c r="E6" s="14"/>
      <c r="F6" s="14"/>
      <c r="G6" s="14"/>
      <c r="H6" s="14"/>
      <c r="I6" s="54"/>
      <c r="J6" s="386" t="s">
        <v>43</v>
      </c>
      <c r="K6" s="603" t="s">
        <v>360</v>
      </c>
      <c r="L6" s="603"/>
    </row>
    <row r="7" spans="1:15" ht="26.4" x14ac:dyDescent="0.3">
      <c r="A7" s="604"/>
      <c r="B7" s="604"/>
      <c r="C7" s="604"/>
      <c r="D7" s="6"/>
      <c r="E7" s="14"/>
      <c r="F7" s="14"/>
      <c r="G7" s="14"/>
      <c r="H7" s="14"/>
      <c r="I7" s="54"/>
      <c r="J7" s="386" t="s">
        <v>44</v>
      </c>
      <c r="K7" s="603" t="s">
        <v>361</v>
      </c>
      <c r="L7" s="603"/>
    </row>
    <row r="8" spans="1:15" ht="15" thickBot="1" x14ac:dyDescent="0.35">
      <c r="A8" s="600"/>
      <c r="B8" s="600"/>
      <c r="C8" s="600"/>
      <c r="D8" s="390"/>
      <c r="E8" s="391"/>
      <c r="F8" s="390"/>
      <c r="G8" s="390"/>
      <c r="H8" s="390"/>
      <c r="I8" s="390"/>
      <c r="J8" s="390"/>
      <c r="K8" s="591"/>
      <c r="L8" s="591"/>
    </row>
    <row r="9" spans="1:15" ht="15" thickBot="1" x14ac:dyDescent="0.35">
      <c r="A9" s="578" t="s">
        <v>62</v>
      </c>
      <c r="B9" s="579"/>
      <c r="C9" s="579"/>
      <c r="D9" s="579"/>
      <c r="E9" s="579"/>
      <c r="F9" s="579"/>
      <c r="G9" s="579"/>
      <c r="H9" s="579"/>
      <c r="I9" s="579"/>
      <c r="J9" s="579"/>
      <c r="K9" s="579"/>
      <c r="L9" s="580"/>
    </row>
    <row r="10" spans="1:15" x14ac:dyDescent="0.3">
      <c r="A10" s="594" t="s">
        <v>13</v>
      </c>
      <c r="B10" s="596" t="s">
        <v>14</v>
      </c>
      <c r="C10" s="132"/>
      <c r="D10" s="132" t="s">
        <v>15</v>
      </c>
      <c r="E10" s="598" t="s">
        <v>16</v>
      </c>
      <c r="F10" s="589" t="s">
        <v>17</v>
      </c>
      <c r="G10" s="589" t="s">
        <v>18</v>
      </c>
      <c r="H10" s="589" t="s">
        <v>19</v>
      </c>
      <c r="I10" s="589" t="s">
        <v>46</v>
      </c>
      <c r="J10" s="589" t="s">
        <v>47</v>
      </c>
      <c r="K10" s="589" t="s">
        <v>61</v>
      </c>
      <c r="L10" s="592" t="s">
        <v>0</v>
      </c>
      <c r="M10" s="13"/>
    </row>
    <row r="11" spans="1:15" ht="15" thickBot="1" x14ac:dyDescent="0.35">
      <c r="A11" s="595"/>
      <c r="B11" s="597"/>
      <c r="C11" s="132"/>
      <c r="D11" s="132" t="s">
        <v>10</v>
      </c>
      <c r="E11" s="599"/>
      <c r="F11" s="590"/>
      <c r="G11" s="590"/>
      <c r="H11" s="590"/>
      <c r="I11" s="590"/>
      <c r="J11" s="590"/>
      <c r="K11" s="590"/>
      <c r="L11" s="593"/>
      <c r="M11" s="13"/>
    </row>
    <row r="12" spans="1:15" ht="8.1" customHeight="1" x14ac:dyDescent="0.3">
      <c r="A12" s="581" t="str">
        <f>'PLANILHA ORÇAMENTÁRIA'!B13</f>
        <v>1.0</v>
      </c>
      <c r="B12" s="584" t="str">
        <f>'PLANILHA ORÇAMENTÁRIA'!D13</f>
        <v>ADMINISTRAÇÃO LOCAL</v>
      </c>
      <c r="C12" s="587"/>
      <c r="D12" s="587"/>
      <c r="E12" s="133"/>
      <c r="F12" s="170"/>
      <c r="G12" s="168"/>
      <c r="H12" s="168"/>
      <c r="I12" s="168"/>
      <c r="J12" s="168"/>
      <c r="K12" s="168"/>
      <c r="L12" s="137"/>
      <c r="M12" s="13"/>
    </row>
    <row r="13" spans="1:15" x14ac:dyDescent="0.3">
      <c r="A13" s="582"/>
      <c r="B13" s="585"/>
      <c r="C13" s="588">
        <f>'PLANILHA ORÇAMENTÁRIA'!I15</f>
        <v>20077.34</v>
      </c>
      <c r="D13" s="588"/>
      <c r="E13" s="171" t="s">
        <v>16</v>
      </c>
      <c r="F13" s="173">
        <v>0.16</v>
      </c>
      <c r="G13" s="173">
        <v>0.16</v>
      </c>
      <c r="H13" s="173">
        <v>0.17</v>
      </c>
      <c r="I13" s="173">
        <v>0.17</v>
      </c>
      <c r="J13" s="173">
        <v>0.17</v>
      </c>
      <c r="K13" s="175">
        <v>0.17</v>
      </c>
      <c r="L13" s="176">
        <f>SUM(F13:K13)</f>
        <v>1</v>
      </c>
      <c r="M13" s="13"/>
    </row>
    <row r="14" spans="1:15" x14ac:dyDescent="0.3">
      <c r="A14" s="582"/>
      <c r="B14" s="585"/>
      <c r="C14" s="138" t="s">
        <v>20</v>
      </c>
      <c r="D14" s="139">
        <f>$C$63</f>
        <v>0.72070730803851424</v>
      </c>
      <c r="E14" s="140" t="s">
        <v>21</v>
      </c>
      <c r="F14" s="172">
        <f>(C13*D14)*F13</f>
        <v>2315.1817062358377</v>
      </c>
      <c r="G14" s="141">
        <f>(C13*D14)*G13</f>
        <v>2315.1817062358377</v>
      </c>
      <c r="H14" s="141">
        <f>(C13*D14)*H13</f>
        <v>2459.8805628755777</v>
      </c>
      <c r="I14" s="141">
        <f>(C13*D14)*I13</f>
        <v>2459.8805628755777</v>
      </c>
      <c r="J14" s="144">
        <f>(D14*C13)*J13</f>
        <v>2459.8805628755777</v>
      </c>
      <c r="K14" s="144">
        <f>(D14*C13)*K13</f>
        <v>2459.8805628755777</v>
      </c>
      <c r="L14" s="145">
        <f>SUM(F14:K14)</f>
        <v>14469.885663973988</v>
      </c>
      <c r="M14" s="13"/>
      <c r="N14" s="16"/>
      <c r="O14" s="15"/>
    </row>
    <row r="15" spans="1:15" ht="15" thickBot="1" x14ac:dyDescent="0.35">
      <c r="A15" s="583"/>
      <c r="B15" s="586"/>
      <c r="C15" s="146" t="s">
        <v>22</v>
      </c>
      <c r="D15" s="147">
        <f>$C$65</f>
        <v>0.27929269196148571</v>
      </c>
      <c r="E15" s="148" t="s">
        <v>21</v>
      </c>
      <c r="F15" s="149">
        <f>(C13*D15)*F13</f>
        <v>897.19269376416253</v>
      </c>
      <c r="G15" s="149">
        <f>(C13*D15)*G13</f>
        <v>897.19269376416253</v>
      </c>
      <c r="H15" s="149">
        <f>(C13*D15)*H13</f>
        <v>953.26723712442276</v>
      </c>
      <c r="I15" s="149">
        <f>(C13*D15)*I13</f>
        <v>953.26723712442276</v>
      </c>
      <c r="J15" s="152">
        <f>(D15*C13)*J13</f>
        <v>953.26723712442276</v>
      </c>
      <c r="K15" s="152">
        <f>(D15*C13)*K13</f>
        <v>953.26723712442276</v>
      </c>
      <c r="L15" s="145">
        <f>SUM(F15:K15)</f>
        <v>5607.4543360260159</v>
      </c>
      <c r="M15" s="13"/>
      <c r="N15" s="18"/>
      <c r="O15" s="7"/>
    </row>
    <row r="16" spans="1:15" ht="8.1" customHeight="1" x14ac:dyDescent="0.3">
      <c r="A16" s="581" t="str">
        <f>'PLANILHA ORÇAMENTÁRIA'!B16</f>
        <v>2.0</v>
      </c>
      <c r="B16" s="584" t="str">
        <f>'PLANILHA ORÇAMENTÁRIA'!D16</f>
        <v>SERVIÇOS PRELIMINARES</v>
      </c>
      <c r="C16" s="587"/>
      <c r="D16" s="587"/>
      <c r="E16" s="133"/>
      <c r="F16" s="170"/>
      <c r="G16" s="134"/>
      <c r="H16" s="134"/>
      <c r="I16" s="135"/>
      <c r="J16" s="136"/>
      <c r="K16" s="136"/>
      <c r="L16" s="137"/>
      <c r="M16" s="13"/>
    </row>
    <row r="17" spans="1:15" x14ac:dyDescent="0.3">
      <c r="A17" s="582"/>
      <c r="B17" s="585"/>
      <c r="C17" s="588">
        <f>'PLANILHA ORÇAMENTÁRIA'!I22</f>
        <v>45138.99</v>
      </c>
      <c r="D17" s="588"/>
      <c r="E17" s="171" t="s">
        <v>16</v>
      </c>
      <c r="F17" s="173">
        <v>1</v>
      </c>
      <c r="G17" s="173"/>
      <c r="H17" s="173"/>
      <c r="I17" s="174"/>
      <c r="J17" s="175"/>
      <c r="K17" s="175"/>
      <c r="L17" s="176">
        <f>SUM(F17:K17)</f>
        <v>1</v>
      </c>
      <c r="M17" s="13"/>
    </row>
    <row r="18" spans="1:15" x14ac:dyDescent="0.3">
      <c r="A18" s="582"/>
      <c r="B18" s="585"/>
      <c r="C18" s="138" t="s">
        <v>20</v>
      </c>
      <c r="D18" s="139">
        <f>$C$63</f>
        <v>0.72070730803851424</v>
      </c>
      <c r="E18" s="140" t="s">
        <v>21</v>
      </c>
      <c r="F18" s="172">
        <f>(C17*D18)*F17</f>
        <v>32531.999970477413</v>
      </c>
      <c r="G18" s="142"/>
      <c r="H18" s="142"/>
      <c r="I18" s="143"/>
      <c r="J18" s="144"/>
      <c r="K18" s="144"/>
      <c r="L18" s="145">
        <f>SUM(F18:K18)</f>
        <v>32531.999970477413</v>
      </c>
      <c r="M18" s="13"/>
      <c r="N18" s="16"/>
      <c r="O18" s="15"/>
    </row>
    <row r="19" spans="1:15" ht="15" thickBot="1" x14ac:dyDescent="0.35">
      <c r="A19" s="583"/>
      <c r="B19" s="586"/>
      <c r="C19" s="146" t="s">
        <v>22</v>
      </c>
      <c r="D19" s="147">
        <f>$C$65</f>
        <v>0.27929269196148571</v>
      </c>
      <c r="E19" s="148" t="s">
        <v>21</v>
      </c>
      <c r="F19" s="149">
        <f>(C17*D19)*F17</f>
        <v>12606.990029522583</v>
      </c>
      <c r="G19" s="150"/>
      <c r="H19" s="150"/>
      <c r="I19" s="151"/>
      <c r="J19" s="152"/>
      <c r="K19" s="152"/>
      <c r="L19" s="145">
        <f>SUM(F19:K19)</f>
        <v>12606.990029522583</v>
      </c>
      <c r="M19" s="13"/>
      <c r="N19" s="18"/>
      <c r="O19" s="7"/>
    </row>
    <row r="20" spans="1:15" ht="8.1" customHeight="1" x14ac:dyDescent="0.3">
      <c r="A20" s="608" t="str">
        <f>'PLANILHA ORÇAMENTÁRIA'!B23</f>
        <v>3.0</v>
      </c>
      <c r="B20" s="609" t="str">
        <f>'PLANILHA ORÇAMENTÁRIA'!D23</f>
        <v xml:space="preserve">MOVIMENTO DE TERRA </v>
      </c>
      <c r="C20" s="619"/>
      <c r="D20" s="619"/>
      <c r="E20" s="153"/>
      <c r="F20" s="169"/>
      <c r="G20" s="351"/>
      <c r="H20" s="351"/>
      <c r="I20" s="153"/>
      <c r="J20" s="154"/>
      <c r="K20" s="154"/>
      <c r="L20" s="155"/>
      <c r="M20" s="13"/>
      <c r="O20" s="15"/>
    </row>
    <row r="21" spans="1:15" x14ac:dyDescent="0.3">
      <c r="A21" s="606"/>
      <c r="B21" s="585"/>
      <c r="C21" s="588">
        <f>'PLANILHA ORÇAMENTÁRIA'!I27</f>
        <v>2297.0500000000002</v>
      </c>
      <c r="D21" s="588"/>
      <c r="E21" s="156" t="s">
        <v>16</v>
      </c>
      <c r="F21" s="175">
        <v>1</v>
      </c>
      <c r="G21" s="352"/>
      <c r="H21" s="352"/>
      <c r="I21" s="175"/>
      <c r="J21" s="175"/>
      <c r="K21" s="175"/>
      <c r="L21" s="176">
        <f>SUM(F21:K21)</f>
        <v>1</v>
      </c>
      <c r="M21" s="13"/>
    </row>
    <row r="22" spans="1:15" x14ac:dyDescent="0.3">
      <c r="A22" s="606"/>
      <c r="B22" s="585"/>
      <c r="C22" s="138" t="s">
        <v>20</v>
      </c>
      <c r="D22" s="139">
        <f>$C$63</f>
        <v>0.72070730803851424</v>
      </c>
      <c r="E22" s="140" t="s">
        <v>21</v>
      </c>
      <c r="F22" s="141">
        <f>(C21*D22)*F21</f>
        <v>1655.5007219298693</v>
      </c>
      <c r="G22" s="353"/>
      <c r="H22" s="353"/>
      <c r="I22" s="140"/>
      <c r="J22" s="144"/>
      <c r="K22" s="144"/>
      <c r="L22" s="145">
        <f>SUM(F22:K22)</f>
        <v>1655.5007219298693</v>
      </c>
      <c r="M22" s="13"/>
    </row>
    <row r="23" spans="1:15" ht="15" thickBot="1" x14ac:dyDescent="0.35">
      <c r="A23" s="607"/>
      <c r="B23" s="586"/>
      <c r="C23" s="146" t="s">
        <v>22</v>
      </c>
      <c r="D23" s="147">
        <f>$C$65</f>
        <v>0.27929269196148571</v>
      </c>
      <c r="E23" s="148" t="s">
        <v>21</v>
      </c>
      <c r="F23" s="149">
        <f>(C21*D23)*F21</f>
        <v>641.54927807013075</v>
      </c>
      <c r="G23" s="354"/>
      <c r="H23" s="354"/>
      <c r="I23" s="148"/>
      <c r="J23" s="152"/>
      <c r="K23" s="152"/>
      <c r="L23" s="145">
        <f>SUM(F23:K23)</f>
        <v>641.54927807013075</v>
      </c>
      <c r="M23" s="13"/>
    </row>
    <row r="24" spans="1:15" ht="8.1" customHeight="1" x14ac:dyDescent="0.3">
      <c r="A24" s="605" t="str">
        <f>'PLANILHA ORÇAMENTÁRIA'!B28</f>
        <v>4.0</v>
      </c>
      <c r="B24" s="613" t="str">
        <f>'PLANILHA ORÇAMENTÁRIA'!D28</f>
        <v>INFRAESTRUTURA</v>
      </c>
      <c r="C24" s="610"/>
      <c r="D24" s="611"/>
      <c r="E24" s="157"/>
      <c r="F24" s="157"/>
      <c r="G24" s="168"/>
      <c r="H24" s="355"/>
      <c r="I24" s="157"/>
      <c r="J24" s="34"/>
      <c r="K24" s="34"/>
      <c r="L24" s="158"/>
      <c r="M24" s="13"/>
    </row>
    <row r="25" spans="1:15" x14ac:dyDescent="0.3">
      <c r="A25" s="606"/>
      <c r="B25" s="614"/>
      <c r="C25" s="612">
        <f>'PLANILHA ORÇAMENTÁRIA'!I42</f>
        <v>52904.24</v>
      </c>
      <c r="D25" s="588"/>
      <c r="E25" s="156" t="s">
        <v>16</v>
      </c>
      <c r="F25" s="175"/>
      <c r="G25" s="175">
        <v>1</v>
      </c>
      <c r="H25" s="352"/>
      <c r="I25" s="175"/>
      <c r="J25" s="175"/>
      <c r="K25" s="175"/>
      <c r="L25" s="176">
        <f>SUM(F25:K25)</f>
        <v>1</v>
      </c>
      <c r="M25" s="13"/>
    </row>
    <row r="26" spans="1:15" x14ac:dyDescent="0.3">
      <c r="A26" s="606"/>
      <c r="B26" s="614"/>
      <c r="C26" s="138" t="s">
        <v>20</v>
      </c>
      <c r="D26" s="139">
        <f>$C$63</f>
        <v>0.72070730803851424</v>
      </c>
      <c r="E26" s="140" t="s">
        <v>21</v>
      </c>
      <c r="F26" s="140"/>
      <c r="G26" s="141">
        <f>(C25*D26)*G25</f>
        <v>38128.472394223485</v>
      </c>
      <c r="H26" s="353"/>
      <c r="I26" s="140"/>
      <c r="J26" s="144"/>
      <c r="K26" s="144"/>
      <c r="L26" s="145">
        <f>SUM(F26:K26)</f>
        <v>38128.472394223485</v>
      </c>
      <c r="M26" s="13"/>
    </row>
    <row r="27" spans="1:15" ht="15" thickBot="1" x14ac:dyDescent="0.35">
      <c r="A27" s="607"/>
      <c r="B27" s="615"/>
      <c r="C27" s="146" t="s">
        <v>22</v>
      </c>
      <c r="D27" s="147">
        <f>$C$65</f>
        <v>0.27929269196148571</v>
      </c>
      <c r="E27" s="148" t="s">
        <v>21</v>
      </c>
      <c r="F27" s="148"/>
      <c r="G27" s="149">
        <f>(C25*D27)*G25</f>
        <v>14775.767605776509</v>
      </c>
      <c r="H27" s="354"/>
      <c r="I27" s="148"/>
      <c r="J27" s="152"/>
      <c r="K27" s="152"/>
      <c r="L27" s="145">
        <f>SUM(F27:K27)</f>
        <v>14775.767605776509</v>
      </c>
      <c r="M27" s="13"/>
    </row>
    <row r="28" spans="1:15" ht="8.1" customHeight="1" x14ac:dyDescent="0.3">
      <c r="A28" s="605" t="str">
        <f>'PLANILHA ORÇAMENTÁRIA'!B43</f>
        <v>5.0</v>
      </c>
      <c r="B28" s="620" t="str">
        <f>'PLANILHA ORÇAMENTÁRIA'!D43</f>
        <v xml:space="preserve">SUPERESTRUTURA </v>
      </c>
      <c r="C28" s="610"/>
      <c r="D28" s="611"/>
      <c r="E28" s="157"/>
      <c r="F28" s="157"/>
      <c r="G28" s="168"/>
      <c r="H28" s="168"/>
      <c r="I28" s="355"/>
      <c r="J28" s="34"/>
      <c r="K28" s="34"/>
      <c r="L28" s="158"/>
      <c r="M28" s="13"/>
    </row>
    <row r="29" spans="1:15" x14ac:dyDescent="0.3">
      <c r="A29" s="606"/>
      <c r="B29" s="585"/>
      <c r="C29" s="612">
        <f>'PLANILHA ORÇAMENTÁRIA'!I54</f>
        <v>41019.659999999996</v>
      </c>
      <c r="D29" s="588"/>
      <c r="E29" s="156" t="s">
        <v>16</v>
      </c>
      <c r="F29" s="175"/>
      <c r="G29" s="175">
        <v>0.5</v>
      </c>
      <c r="H29" s="175">
        <v>0.5</v>
      </c>
      <c r="I29" s="352"/>
      <c r="J29" s="175"/>
      <c r="K29" s="175"/>
      <c r="L29" s="176">
        <f>SUM(F29:K29)</f>
        <v>1</v>
      </c>
      <c r="M29" s="13"/>
    </row>
    <row r="30" spans="1:15" x14ac:dyDescent="0.3">
      <c r="A30" s="606"/>
      <c r="B30" s="585"/>
      <c r="C30" s="138" t="s">
        <v>20</v>
      </c>
      <c r="D30" s="139">
        <f>$C$63</f>
        <v>0.72070730803851424</v>
      </c>
      <c r="E30" s="140" t="s">
        <v>21</v>
      </c>
      <c r="F30" s="140"/>
      <c r="G30" s="141">
        <f>(C29*D30)*G29</f>
        <v>14781.58436762756</v>
      </c>
      <c r="H30" s="141">
        <f>(C29*D30)*H29</f>
        <v>14781.58436762756</v>
      </c>
      <c r="I30" s="353"/>
      <c r="J30" s="144"/>
      <c r="K30" s="144"/>
      <c r="L30" s="145">
        <f>SUM(F30:K30)</f>
        <v>29563.16873525512</v>
      </c>
      <c r="M30" s="13"/>
    </row>
    <row r="31" spans="1:15" ht="15" thickBot="1" x14ac:dyDescent="0.35">
      <c r="A31" s="607"/>
      <c r="B31" s="586"/>
      <c r="C31" s="146" t="s">
        <v>22</v>
      </c>
      <c r="D31" s="147">
        <f>$C$65</f>
        <v>0.27929269196148571</v>
      </c>
      <c r="E31" s="148" t="s">
        <v>21</v>
      </c>
      <c r="F31" s="148"/>
      <c r="G31" s="149">
        <f>(C29*D31)*G29</f>
        <v>5728.2456323724382</v>
      </c>
      <c r="H31" s="149">
        <f>(C29*D31)*H29</f>
        <v>5728.2456323724382</v>
      </c>
      <c r="I31" s="354"/>
      <c r="J31" s="152"/>
      <c r="K31" s="152"/>
      <c r="L31" s="145">
        <f>SUM(F31:K31)</f>
        <v>11456.491264744876</v>
      </c>
      <c r="M31" s="13"/>
    </row>
    <row r="32" spans="1:15" ht="8.1" customHeight="1" x14ac:dyDescent="0.3">
      <c r="A32" s="605" t="str">
        <f>'PLANILHA ORÇAMENTÁRIA'!B55</f>
        <v>6.0</v>
      </c>
      <c r="B32" s="613" t="str">
        <f>'PLANILHA ORÇAMENTÁRIA'!D55</f>
        <v>IMPERMEABILIZAÇÃO</v>
      </c>
      <c r="C32" s="610"/>
      <c r="D32" s="611"/>
      <c r="E32" s="157"/>
      <c r="F32" s="157"/>
      <c r="G32" s="157"/>
      <c r="H32" s="168"/>
      <c r="I32" s="157"/>
      <c r="J32" s="34"/>
      <c r="K32" s="34"/>
      <c r="L32" s="158"/>
      <c r="M32" s="13"/>
    </row>
    <row r="33" spans="1:13" x14ac:dyDescent="0.3">
      <c r="A33" s="606"/>
      <c r="B33" s="614"/>
      <c r="C33" s="612">
        <f>'PLANILHA ORÇAMENTÁRIA'!I58</f>
        <v>10294.77</v>
      </c>
      <c r="D33" s="588"/>
      <c r="E33" s="156" t="s">
        <v>16</v>
      </c>
      <c r="F33" s="175"/>
      <c r="G33" s="175"/>
      <c r="H33" s="175">
        <v>1</v>
      </c>
      <c r="I33" s="175"/>
      <c r="J33" s="175"/>
      <c r="K33" s="175"/>
      <c r="L33" s="176">
        <f>SUM(F33:K33)</f>
        <v>1</v>
      </c>
      <c r="M33" s="13"/>
    </row>
    <row r="34" spans="1:13" x14ac:dyDescent="0.3">
      <c r="A34" s="606"/>
      <c r="B34" s="614"/>
      <c r="C34" s="138" t="s">
        <v>20</v>
      </c>
      <c r="D34" s="139">
        <f>$C$63</f>
        <v>0.72070730803851424</v>
      </c>
      <c r="E34" s="140" t="s">
        <v>21</v>
      </c>
      <c r="F34" s="140"/>
      <c r="G34" s="140"/>
      <c r="H34" s="141">
        <f>(C33*D34)*H33</f>
        <v>7419.5159735756552</v>
      </c>
      <c r="I34" s="140"/>
      <c r="J34" s="144"/>
      <c r="K34" s="144"/>
      <c r="L34" s="145">
        <f>SUM(F34:K34)</f>
        <v>7419.5159735756552</v>
      </c>
      <c r="M34" s="13"/>
    </row>
    <row r="35" spans="1:13" ht="15" thickBot="1" x14ac:dyDescent="0.35">
      <c r="A35" s="607"/>
      <c r="B35" s="615"/>
      <c r="C35" s="146" t="s">
        <v>22</v>
      </c>
      <c r="D35" s="147">
        <f>$C$65</f>
        <v>0.27929269196148571</v>
      </c>
      <c r="E35" s="148" t="s">
        <v>21</v>
      </c>
      <c r="F35" s="148"/>
      <c r="G35" s="148"/>
      <c r="H35" s="149">
        <f>(C33*D35)*H33</f>
        <v>2875.2540264243444</v>
      </c>
      <c r="I35" s="148"/>
      <c r="J35" s="152"/>
      <c r="K35" s="152"/>
      <c r="L35" s="145">
        <f>SUM(F35:K35)</f>
        <v>2875.2540264243444</v>
      </c>
      <c r="M35" s="13"/>
    </row>
    <row r="36" spans="1:13" ht="8.1" customHeight="1" x14ac:dyDescent="0.3">
      <c r="A36" s="605" t="str">
        <f>'PLANILHA ORÇAMENTÁRIA'!B59</f>
        <v>7.0</v>
      </c>
      <c r="B36" s="616" t="str">
        <f>'PLANILHA ORÇAMENTÁRIA'!D59</f>
        <v>PAREDES</v>
      </c>
      <c r="C36" s="610"/>
      <c r="D36" s="611"/>
      <c r="E36" s="157"/>
      <c r="F36" s="157"/>
      <c r="G36" s="157"/>
      <c r="H36" s="168"/>
      <c r="I36" s="168"/>
      <c r="J36" s="34"/>
      <c r="K36" s="34"/>
      <c r="L36" s="158"/>
      <c r="M36" s="13"/>
    </row>
    <row r="37" spans="1:13" x14ac:dyDescent="0.3">
      <c r="A37" s="606"/>
      <c r="B37" s="617"/>
      <c r="C37" s="612">
        <f>'PLANILHA ORÇAMENTÁRIA'!I61</f>
        <v>11847.66</v>
      </c>
      <c r="D37" s="588"/>
      <c r="E37" s="156" t="s">
        <v>16</v>
      </c>
      <c r="F37" s="175"/>
      <c r="G37" s="175"/>
      <c r="H37" s="175">
        <v>0.5</v>
      </c>
      <c r="I37" s="175">
        <v>0.5</v>
      </c>
      <c r="J37" s="175"/>
      <c r="K37" s="175"/>
      <c r="L37" s="176">
        <f>SUM(F37:K37)</f>
        <v>1</v>
      </c>
      <c r="M37" s="13"/>
    </row>
    <row r="38" spans="1:13" x14ac:dyDescent="0.3">
      <c r="A38" s="606"/>
      <c r="B38" s="617"/>
      <c r="C38" s="138" t="s">
        <v>20</v>
      </c>
      <c r="D38" s="139">
        <f>$C$63</f>
        <v>0.72070730803851424</v>
      </c>
      <c r="E38" s="140" t="s">
        <v>21</v>
      </c>
      <c r="F38" s="140"/>
      <c r="G38" s="140"/>
      <c r="H38" s="141">
        <f>(C37*D38)*H37</f>
        <v>4269.3475725777917</v>
      </c>
      <c r="I38" s="141">
        <f>(C37*D38)*I37</f>
        <v>4269.3475725777917</v>
      </c>
      <c r="J38" s="144"/>
      <c r="K38" s="144"/>
      <c r="L38" s="145">
        <f>SUM(F38:K38)</f>
        <v>8538.6951451555833</v>
      </c>
      <c r="M38" s="13"/>
    </row>
    <row r="39" spans="1:13" ht="15" thickBot="1" x14ac:dyDescent="0.35">
      <c r="A39" s="607"/>
      <c r="B39" s="618"/>
      <c r="C39" s="146" t="s">
        <v>22</v>
      </c>
      <c r="D39" s="147">
        <f>$C$65</f>
        <v>0.27929269196148571</v>
      </c>
      <c r="E39" s="148" t="s">
        <v>21</v>
      </c>
      <c r="F39" s="148"/>
      <c r="G39" s="148"/>
      <c r="H39" s="149">
        <f>(C37*D39)*H37</f>
        <v>1654.4824274222078</v>
      </c>
      <c r="I39" s="149">
        <f>(C37*D39)*I37</f>
        <v>1654.4824274222078</v>
      </c>
      <c r="J39" s="152"/>
      <c r="K39" s="152"/>
      <c r="L39" s="145">
        <f>SUM(F39:K39)</f>
        <v>3308.9648548444156</v>
      </c>
      <c r="M39" s="13"/>
    </row>
    <row r="40" spans="1:13" ht="8.1" customHeight="1" x14ac:dyDescent="0.3">
      <c r="A40" s="605" t="str">
        <f>'PLANILHA ORÇAMENTÁRIA'!B62</f>
        <v>8.0</v>
      </c>
      <c r="B40" s="620" t="str">
        <f>'PLANILHA ORÇAMENTÁRIA'!D62</f>
        <v>REVESTIMENTO DE PAREDES</v>
      </c>
      <c r="C40" s="610"/>
      <c r="D40" s="611"/>
      <c r="E40" s="157"/>
      <c r="F40" s="157"/>
      <c r="G40" s="157"/>
      <c r="H40" s="157"/>
      <c r="I40" s="157"/>
      <c r="J40" s="168"/>
      <c r="K40" s="168"/>
      <c r="L40" s="158"/>
      <c r="M40" s="13"/>
    </row>
    <row r="41" spans="1:13" x14ac:dyDescent="0.3">
      <c r="A41" s="606"/>
      <c r="B41" s="585"/>
      <c r="C41" s="612">
        <f>'PLANILHA ORÇAMENTÁRIA'!I65</f>
        <v>3956.29</v>
      </c>
      <c r="D41" s="588"/>
      <c r="E41" s="156" t="s">
        <v>16</v>
      </c>
      <c r="F41" s="175"/>
      <c r="G41" s="175"/>
      <c r="H41" s="175"/>
      <c r="I41" s="175"/>
      <c r="J41" s="175">
        <v>0.5</v>
      </c>
      <c r="K41" s="175">
        <v>0.5</v>
      </c>
      <c r="L41" s="176">
        <f>SUM(F41:K41)</f>
        <v>1</v>
      </c>
      <c r="M41" s="13"/>
    </row>
    <row r="42" spans="1:13" x14ac:dyDescent="0.3">
      <c r="A42" s="606"/>
      <c r="B42" s="585"/>
      <c r="C42" s="138" t="s">
        <v>20</v>
      </c>
      <c r="D42" s="139">
        <f>$C$63</f>
        <v>0.72070730803851424</v>
      </c>
      <c r="E42" s="140" t="s">
        <v>21</v>
      </c>
      <c r="F42" s="140"/>
      <c r="G42" s="140"/>
      <c r="H42" s="140"/>
      <c r="I42" s="140"/>
      <c r="J42" s="144">
        <f>(D42*C41)*J41</f>
        <v>1425.6635578598468</v>
      </c>
      <c r="K42" s="144">
        <f>(D42*C41)*K41</f>
        <v>1425.6635578598468</v>
      </c>
      <c r="L42" s="145">
        <f>SUM(F42:K42)</f>
        <v>2851.3271157196937</v>
      </c>
      <c r="M42" s="13"/>
    </row>
    <row r="43" spans="1:13" ht="15" thickBot="1" x14ac:dyDescent="0.35">
      <c r="A43" s="607"/>
      <c r="B43" s="586"/>
      <c r="C43" s="146" t="s">
        <v>22</v>
      </c>
      <c r="D43" s="147">
        <f>$C$65</f>
        <v>0.27929269196148571</v>
      </c>
      <c r="E43" s="148" t="s">
        <v>21</v>
      </c>
      <c r="F43" s="148"/>
      <c r="G43" s="148"/>
      <c r="H43" s="148"/>
      <c r="I43" s="148"/>
      <c r="J43" s="152">
        <f>(D43*C41)*J41</f>
        <v>552.48144214015315</v>
      </c>
      <c r="K43" s="152">
        <f>(D43*C41)*K41</f>
        <v>552.48144214015315</v>
      </c>
      <c r="L43" s="145">
        <f>SUM(F43:K43)</f>
        <v>1104.9628842803063</v>
      </c>
      <c r="M43" s="13"/>
    </row>
    <row r="44" spans="1:13" ht="8.1" customHeight="1" x14ac:dyDescent="0.3">
      <c r="A44" s="605" t="str">
        <f>'PLANILHA ORÇAMENTÁRIA'!B66</f>
        <v>9.0</v>
      </c>
      <c r="B44" s="620" t="str">
        <f>'PLANILHA ORÇAMENTÁRIA'!D66</f>
        <v xml:space="preserve">PAVIMENTAÇÃO </v>
      </c>
      <c r="C44" s="610"/>
      <c r="D44" s="611"/>
      <c r="E44" s="157"/>
      <c r="F44" s="157"/>
      <c r="G44" s="157"/>
      <c r="H44" s="168"/>
      <c r="I44" s="168"/>
      <c r="J44" s="168"/>
      <c r="K44" s="355"/>
      <c r="L44" s="158"/>
      <c r="M44" s="13"/>
    </row>
    <row r="45" spans="1:13" x14ac:dyDescent="0.3">
      <c r="A45" s="606"/>
      <c r="B45" s="585"/>
      <c r="C45" s="612">
        <f>'PLANILHA ORÇAMENTÁRIA'!I71</f>
        <v>104938.18</v>
      </c>
      <c r="D45" s="588"/>
      <c r="E45" s="156" t="s">
        <v>16</v>
      </c>
      <c r="F45" s="175"/>
      <c r="G45" s="175"/>
      <c r="H45" s="175">
        <v>0.25</v>
      </c>
      <c r="I45" s="175">
        <v>0.5</v>
      </c>
      <c r="J45" s="175">
        <v>0.25</v>
      </c>
      <c r="K45" s="352"/>
      <c r="L45" s="176">
        <f>SUM(F45:K45)</f>
        <v>1</v>
      </c>
      <c r="M45" s="13"/>
    </row>
    <row r="46" spans="1:13" x14ac:dyDescent="0.3">
      <c r="A46" s="606"/>
      <c r="B46" s="585"/>
      <c r="C46" s="138" t="s">
        <v>20</v>
      </c>
      <c r="D46" s="139">
        <f>$C$63</f>
        <v>0.72070730803851424</v>
      </c>
      <c r="E46" s="140" t="s">
        <v>21</v>
      </c>
      <c r="F46" s="140"/>
      <c r="G46" s="140"/>
      <c r="H46" s="141">
        <f>(C45*D46)*H45</f>
        <v>18907.428304565263</v>
      </c>
      <c r="I46" s="141">
        <f>(C45*D46)*I45</f>
        <v>37814.856609130526</v>
      </c>
      <c r="J46" s="144">
        <f>(D46*C45)*J45</f>
        <v>18907.428304565263</v>
      </c>
      <c r="K46" s="382"/>
      <c r="L46" s="145">
        <f>SUM(F46:K46)</f>
        <v>75629.713218261051</v>
      </c>
      <c r="M46" s="13"/>
    </row>
    <row r="47" spans="1:13" ht="15" thickBot="1" x14ac:dyDescent="0.35">
      <c r="A47" s="607"/>
      <c r="B47" s="586"/>
      <c r="C47" s="146" t="s">
        <v>22</v>
      </c>
      <c r="D47" s="147">
        <f>$C$65</f>
        <v>0.27929269196148571</v>
      </c>
      <c r="E47" s="148" t="s">
        <v>21</v>
      </c>
      <c r="F47" s="148"/>
      <c r="G47" s="148"/>
      <c r="H47" s="149">
        <f>(C45*D47)*H45</f>
        <v>7327.1166954347345</v>
      </c>
      <c r="I47" s="149">
        <f>(C45*D47)*I45</f>
        <v>14654.233390869469</v>
      </c>
      <c r="J47" s="152">
        <f>(D47*C45)*J45</f>
        <v>7327.1166954347345</v>
      </c>
      <c r="K47" s="383"/>
      <c r="L47" s="145">
        <f>SUM(F47:K47)</f>
        <v>29308.466781738938</v>
      </c>
      <c r="M47" s="13"/>
    </row>
    <row r="48" spans="1:13" ht="8.1" customHeight="1" x14ac:dyDescent="0.3">
      <c r="A48" s="635" t="str">
        <f>'PLANILHA ORÇAMENTÁRIA'!B72</f>
        <v>10.0</v>
      </c>
      <c r="B48" s="584" t="str">
        <f>'PLANILHA ORÇAMENTÁRIA'!D72</f>
        <v xml:space="preserve">PINTURA </v>
      </c>
      <c r="C48" s="638"/>
      <c r="D48" s="639"/>
      <c r="E48" s="157"/>
      <c r="F48" s="157"/>
      <c r="G48" s="157"/>
      <c r="H48" s="355"/>
      <c r="I48" s="355"/>
      <c r="J48" s="168"/>
      <c r="K48" s="168"/>
      <c r="L48" s="158"/>
      <c r="M48" s="13"/>
    </row>
    <row r="49" spans="1:14" x14ac:dyDescent="0.3">
      <c r="A49" s="636"/>
      <c r="B49" s="585"/>
      <c r="C49" s="640">
        <f>'PLANILHA ORÇAMENTÁRIA'!I80</f>
        <v>4989.43</v>
      </c>
      <c r="D49" s="641"/>
      <c r="E49" s="156" t="s">
        <v>16</v>
      </c>
      <c r="F49" s="175"/>
      <c r="G49" s="175"/>
      <c r="H49" s="352"/>
      <c r="I49" s="352"/>
      <c r="J49" s="175">
        <v>0.5</v>
      </c>
      <c r="K49" s="175">
        <v>0.5</v>
      </c>
      <c r="L49" s="176">
        <f>SUM(F49:K49)</f>
        <v>1</v>
      </c>
      <c r="M49" s="13"/>
    </row>
    <row r="50" spans="1:14" x14ac:dyDescent="0.3">
      <c r="A50" s="636"/>
      <c r="B50" s="585"/>
      <c r="C50" s="138" t="s">
        <v>20</v>
      </c>
      <c r="D50" s="139">
        <f>$C$63</f>
        <v>0.72070730803851424</v>
      </c>
      <c r="E50" s="140" t="s">
        <v>21</v>
      </c>
      <c r="F50" s="140"/>
      <c r="G50" s="140"/>
      <c r="H50" s="141"/>
      <c r="I50" s="141"/>
      <c r="J50" s="144">
        <f>(D50*C49)*J49</f>
        <v>1797.9593319733021</v>
      </c>
      <c r="K50" s="144">
        <f>(D50*C49)*K49</f>
        <v>1797.9593319733021</v>
      </c>
      <c r="L50" s="145">
        <f>SUM(F50:K50)</f>
        <v>3595.9186639466043</v>
      </c>
      <c r="M50" s="13"/>
    </row>
    <row r="51" spans="1:14" ht="15" thickBot="1" x14ac:dyDescent="0.35">
      <c r="A51" s="637"/>
      <c r="B51" s="586"/>
      <c r="C51" s="146" t="s">
        <v>22</v>
      </c>
      <c r="D51" s="147">
        <f>$C$65</f>
        <v>0.27929269196148571</v>
      </c>
      <c r="E51" s="148" t="s">
        <v>21</v>
      </c>
      <c r="F51" s="148"/>
      <c r="G51" s="148"/>
      <c r="H51" s="149"/>
      <c r="I51" s="149"/>
      <c r="J51" s="152">
        <f>(D51*C49)*J49</f>
        <v>696.75566802669789</v>
      </c>
      <c r="K51" s="152">
        <f>(D51*C49)*K49</f>
        <v>696.75566802669789</v>
      </c>
      <c r="L51" s="145">
        <f>SUM(F51:K51)</f>
        <v>1393.5113360533958</v>
      </c>
      <c r="M51" s="13"/>
    </row>
    <row r="52" spans="1:14" ht="8.1" customHeight="1" x14ac:dyDescent="0.3">
      <c r="A52" s="635" t="str">
        <f>'PLANILHA ORÇAMENTÁRIA'!B81</f>
        <v>11.0</v>
      </c>
      <c r="B52" s="648" t="str">
        <f>'PLANILHA ORÇAMENTÁRIA'!D81</f>
        <v>EQUIPAMENTOS</v>
      </c>
      <c r="C52" s="638"/>
      <c r="D52" s="639"/>
      <c r="E52" s="157"/>
      <c r="F52" s="157"/>
      <c r="G52" s="157"/>
      <c r="H52" s="157"/>
      <c r="I52" s="157"/>
      <c r="J52" s="168"/>
      <c r="K52" s="168"/>
      <c r="L52" s="158"/>
      <c r="M52" s="13"/>
    </row>
    <row r="53" spans="1:14" x14ac:dyDescent="0.3">
      <c r="A53" s="636"/>
      <c r="B53" s="585"/>
      <c r="C53" s="640">
        <f>'PLANILHA ORÇAMENTÁRIA'!I87</f>
        <v>32938.54</v>
      </c>
      <c r="D53" s="641"/>
      <c r="E53" s="156" t="s">
        <v>16</v>
      </c>
      <c r="F53" s="175"/>
      <c r="G53" s="175"/>
      <c r="H53" s="175"/>
      <c r="I53" s="175"/>
      <c r="J53" s="175">
        <v>0.5</v>
      </c>
      <c r="K53" s="175">
        <v>0.5</v>
      </c>
      <c r="L53" s="176">
        <f>SUM(F53:K53)</f>
        <v>1</v>
      </c>
      <c r="M53" s="13"/>
    </row>
    <row r="54" spans="1:14" x14ac:dyDescent="0.3">
      <c r="A54" s="636"/>
      <c r="B54" s="585"/>
      <c r="C54" s="138" t="s">
        <v>20</v>
      </c>
      <c r="D54" s="139">
        <f>$C$63</f>
        <v>0.72070730803851424</v>
      </c>
      <c r="E54" s="140" t="s">
        <v>21</v>
      </c>
      <c r="F54" s="140"/>
      <c r="G54" s="140"/>
      <c r="H54" s="140"/>
      <c r="I54" s="140"/>
      <c r="J54" s="144">
        <f>(D54*C53)*J53</f>
        <v>11869.523247059462</v>
      </c>
      <c r="K54" s="144">
        <f>(D54*C53)*K53</f>
        <v>11869.523247059462</v>
      </c>
      <c r="L54" s="145">
        <f>SUM(F54:K54)</f>
        <v>23739.046494118924</v>
      </c>
      <c r="M54" s="13"/>
    </row>
    <row r="55" spans="1:14" ht="15" thickBot="1" x14ac:dyDescent="0.35">
      <c r="A55" s="637"/>
      <c r="B55" s="586"/>
      <c r="C55" s="146" t="s">
        <v>22</v>
      </c>
      <c r="D55" s="147">
        <f>$C$65</f>
        <v>0.27929269196148571</v>
      </c>
      <c r="E55" s="148" t="s">
        <v>21</v>
      </c>
      <c r="F55" s="148"/>
      <c r="G55" s="148"/>
      <c r="H55" s="148"/>
      <c r="I55" s="148"/>
      <c r="J55" s="152">
        <f>(D55*C53)*J53</f>
        <v>4599.7467529405376</v>
      </c>
      <c r="K55" s="152">
        <f>(D55*C53)*K53</f>
        <v>4599.7467529405376</v>
      </c>
      <c r="L55" s="145">
        <f>SUM(F55:K55)</f>
        <v>9199.4935058810752</v>
      </c>
      <c r="M55" s="13"/>
    </row>
    <row r="56" spans="1:14" ht="8.1" customHeight="1" x14ac:dyDescent="0.3">
      <c r="A56" s="635" t="str">
        <f>'PLANILHA ORÇAMENTÁRIA'!B88</f>
        <v>12.0</v>
      </c>
      <c r="B56" s="584" t="str">
        <f>'PLANILHA ORÇAMENTÁRIA'!D88</f>
        <v xml:space="preserve">SERVIÇOS FINAIS </v>
      </c>
      <c r="C56" s="638"/>
      <c r="D56" s="639"/>
      <c r="E56" s="157"/>
      <c r="F56" s="157"/>
      <c r="G56" s="157"/>
      <c r="H56" s="157"/>
      <c r="I56" s="157"/>
      <c r="J56" s="168"/>
      <c r="K56" s="168"/>
      <c r="L56" s="158"/>
      <c r="M56" s="13"/>
    </row>
    <row r="57" spans="1:14" x14ac:dyDescent="0.3">
      <c r="A57" s="636"/>
      <c r="B57" s="585"/>
      <c r="C57" s="640">
        <f>'PLANILHA ORÇAMENTÁRIA'!I90</f>
        <v>869.64</v>
      </c>
      <c r="D57" s="641"/>
      <c r="E57" s="156" t="s">
        <v>16</v>
      </c>
      <c r="F57" s="175"/>
      <c r="G57" s="175"/>
      <c r="H57" s="175"/>
      <c r="I57" s="175"/>
      <c r="J57" s="175">
        <v>0.5</v>
      </c>
      <c r="K57" s="175">
        <v>0.5</v>
      </c>
      <c r="L57" s="176">
        <f>SUM(F57:K57)</f>
        <v>1</v>
      </c>
      <c r="M57" s="13"/>
    </row>
    <row r="58" spans="1:14" x14ac:dyDescent="0.3">
      <c r="A58" s="636"/>
      <c r="B58" s="585"/>
      <c r="C58" s="138" t="s">
        <v>20</v>
      </c>
      <c r="D58" s="139">
        <f>$C$63</f>
        <v>0.72070730803851424</v>
      </c>
      <c r="E58" s="140" t="s">
        <v>21</v>
      </c>
      <c r="F58" s="140"/>
      <c r="G58" s="140"/>
      <c r="H58" s="140"/>
      <c r="I58" s="140"/>
      <c r="J58" s="144">
        <f>(D58*C57)*J57</f>
        <v>313.37795168130674</v>
      </c>
      <c r="K58" s="144">
        <f>(D58*C57)*K57</f>
        <v>313.37795168130674</v>
      </c>
      <c r="L58" s="145">
        <f>SUM(F58:K58)</f>
        <v>626.75590336261348</v>
      </c>
      <c r="M58" s="13"/>
    </row>
    <row r="59" spans="1:14" ht="15" thickBot="1" x14ac:dyDescent="0.35">
      <c r="A59" s="637"/>
      <c r="B59" s="586"/>
      <c r="C59" s="146" t="s">
        <v>22</v>
      </c>
      <c r="D59" s="147">
        <f>$C$65</f>
        <v>0.27929269196148571</v>
      </c>
      <c r="E59" s="148" t="s">
        <v>21</v>
      </c>
      <c r="F59" s="148"/>
      <c r="G59" s="148"/>
      <c r="H59" s="148"/>
      <c r="I59" s="148"/>
      <c r="J59" s="152">
        <f>(D59*C57)*J57</f>
        <v>121.44204831869321</v>
      </c>
      <c r="K59" s="152">
        <f>(D59*C57)*K57</f>
        <v>121.44204831869321</v>
      </c>
      <c r="L59" s="145">
        <f>SUM(F59:K59)</f>
        <v>242.88409663738642</v>
      </c>
      <c r="M59" s="13"/>
    </row>
    <row r="60" spans="1:14" ht="16.2" thickBot="1" x14ac:dyDescent="0.35">
      <c r="A60" s="625" t="s">
        <v>23</v>
      </c>
      <c r="B60" s="626"/>
      <c r="C60" s="642">
        <f>SUM(C57,C53,C49,C45,C41,C37,C33,C29,C25,C21,C17,C13)</f>
        <v>331271.78999999998</v>
      </c>
      <c r="D60" s="643"/>
      <c r="E60" s="159" t="s">
        <v>21</v>
      </c>
      <c r="F60" s="160">
        <f>SUM(F58:F59,F54:F55,F50:F51,F46:F47,F42:F43,F38:F39,F34:F35,F30:F31,F26:F27,F22:F23,F18:F19,F14:F15)</f>
        <v>50648.414399999994</v>
      </c>
      <c r="G60" s="160">
        <f t="shared" ref="G60:L60" si="0">SUM(G58:G59,G54:G55,G50:G51,G46:G47,G42:G43,G38:G39,G34:G35,G30:G31,G26:G27,G22:G23,G18:G19,G14:G15)</f>
        <v>76626.444399999993</v>
      </c>
      <c r="H60" s="160">
        <f t="shared" si="0"/>
        <v>66376.122799999997</v>
      </c>
      <c r="I60" s="160">
        <f t="shared" si="0"/>
        <v>61806.067799999997</v>
      </c>
      <c r="J60" s="160">
        <f t="shared" si="0"/>
        <v>51024.642800000001</v>
      </c>
      <c r="K60" s="160">
        <f t="shared" si="0"/>
        <v>24790.0978</v>
      </c>
      <c r="L60" s="160">
        <f t="shared" si="0"/>
        <v>331271.78999999992</v>
      </c>
      <c r="M60" s="13"/>
      <c r="N60" s="7"/>
    </row>
    <row r="61" spans="1:14" ht="16.2" thickBot="1" x14ac:dyDescent="0.35">
      <c r="A61" s="627"/>
      <c r="B61" s="628"/>
      <c r="C61" s="644">
        <v>1</v>
      </c>
      <c r="D61" s="645"/>
      <c r="E61" s="161" t="s">
        <v>10</v>
      </c>
      <c r="F61" s="162">
        <f t="shared" ref="F61:K61" si="1">F60/$L$60</f>
        <v>0.15289081632939527</v>
      </c>
      <c r="G61" s="162">
        <f t="shared" si="1"/>
        <v>0.23130989934277232</v>
      </c>
      <c r="H61" s="162">
        <f t="shared" si="1"/>
        <v>0.20036756767003919</v>
      </c>
      <c r="I61" s="162">
        <f t="shared" si="1"/>
        <v>0.18657208269982786</v>
      </c>
      <c r="J61" s="162">
        <f t="shared" si="1"/>
        <v>0.15402652547021892</v>
      </c>
      <c r="K61" s="162">
        <f t="shared" si="1"/>
        <v>7.4833108487746589E-2</v>
      </c>
      <c r="L61" s="163">
        <f>SUM(F61:K61)</f>
        <v>1</v>
      </c>
      <c r="M61" s="13"/>
    </row>
    <row r="62" spans="1:14" ht="15.6" x14ac:dyDescent="0.3">
      <c r="A62" s="625" t="s">
        <v>12</v>
      </c>
      <c r="B62" s="626"/>
      <c r="C62" s="629">
        <v>238750</v>
      </c>
      <c r="D62" s="629"/>
      <c r="E62" s="159" t="s">
        <v>21</v>
      </c>
      <c r="F62" s="164">
        <f>SUM(F58,F54,F50,F46,F42,F38,F34,F30,F26,F22,F18,F14)</f>
        <v>36502.682398643119</v>
      </c>
      <c r="G62" s="164">
        <f t="shared" ref="G62:L62" si="2">SUM(G58,G54,G50,G46,G42,G38,G34,G30,G26,G22,G18,G14)</f>
        <v>55225.238468086885</v>
      </c>
      <c r="H62" s="164">
        <f t="shared" si="2"/>
        <v>47837.756781221848</v>
      </c>
      <c r="I62" s="164">
        <f t="shared" si="2"/>
        <v>44544.084744583895</v>
      </c>
      <c r="J62" s="164">
        <f t="shared" si="2"/>
        <v>36773.832956014761</v>
      </c>
      <c r="K62" s="164">
        <f t="shared" si="2"/>
        <v>17866.404651449495</v>
      </c>
      <c r="L62" s="164">
        <f t="shared" si="2"/>
        <v>238749.99999999997</v>
      </c>
      <c r="M62" s="13"/>
      <c r="N62" s="7"/>
    </row>
    <row r="63" spans="1:14" ht="16.2" thickBot="1" x14ac:dyDescent="0.35">
      <c r="A63" s="627"/>
      <c r="B63" s="628"/>
      <c r="C63" s="630">
        <f>C62/C60</f>
        <v>0.72070730803851424</v>
      </c>
      <c r="D63" s="630"/>
      <c r="E63" s="161" t="s">
        <v>10</v>
      </c>
      <c r="F63" s="162">
        <f t="shared" ref="F63:K63" si="3">F62/$L$60</f>
        <v>0.1101895286605694</v>
      </c>
      <c r="G63" s="162">
        <f t="shared" si="3"/>
        <v>0.16670673487798915</v>
      </c>
      <c r="H63" s="162">
        <f t="shared" si="3"/>
        <v>0.1444063703136988</v>
      </c>
      <c r="I63" s="162">
        <f t="shared" si="3"/>
        <v>0.13446386347773201</v>
      </c>
      <c r="J63" s="162">
        <f t="shared" si="3"/>
        <v>0.11100804253816714</v>
      </c>
      <c r="K63" s="162">
        <f t="shared" si="3"/>
        <v>5.3932768170357935E-2</v>
      </c>
      <c r="L63" s="163">
        <f>SUM(F63:K63)</f>
        <v>0.72070730803851446</v>
      </c>
      <c r="M63" s="13"/>
    </row>
    <row r="64" spans="1:14" ht="15.6" x14ac:dyDescent="0.3">
      <c r="A64" s="625" t="s">
        <v>11</v>
      </c>
      <c r="B64" s="626"/>
      <c r="C64" s="629">
        <f>C60-C62</f>
        <v>92521.789999999979</v>
      </c>
      <c r="D64" s="629"/>
      <c r="E64" s="159" t="s">
        <v>21</v>
      </c>
      <c r="F64" s="164">
        <f>SUM(F59,F55,F51,F47,F43,F39,F35,F31,F27,F23,F19,F15)</f>
        <v>14145.732001356877</v>
      </c>
      <c r="G64" s="164">
        <f t="shared" ref="G64:L64" si="4">SUM(G59,G55,G51,G47,G43,G39,G35,G31,G27,G23,G19,G15)</f>
        <v>21401.205931913108</v>
      </c>
      <c r="H64" s="164">
        <f t="shared" si="4"/>
        <v>18538.366018778146</v>
      </c>
      <c r="I64" s="164">
        <f t="shared" si="4"/>
        <v>17261.983055416102</v>
      </c>
      <c r="J64" s="164">
        <f t="shared" si="4"/>
        <v>14250.80984398524</v>
      </c>
      <c r="K64" s="164">
        <f t="shared" si="4"/>
        <v>6923.6931485505047</v>
      </c>
      <c r="L64" s="164">
        <f t="shared" si="4"/>
        <v>92521.789999999964</v>
      </c>
      <c r="M64" s="13"/>
      <c r="N64" s="7"/>
    </row>
    <row r="65" spans="1:15" ht="16.2" thickBot="1" x14ac:dyDescent="0.35">
      <c r="A65" s="627"/>
      <c r="B65" s="628"/>
      <c r="C65" s="630">
        <f>C64/C60</f>
        <v>0.27929269196148571</v>
      </c>
      <c r="D65" s="630"/>
      <c r="E65" s="161" t="s">
        <v>10</v>
      </c>
      <c r="F65" s="162">
        <f t="shared" ref="F65:K65" si="5">F64/$L$60</f>
        <v>4.2701287668825895E-2</v>
      </c>
      <c r="G65" s="162">
        <f t="shared" si="5"/>
        <v>6.4603164464783175E-2</v>
      </c>
      <c r="H65" s="162">
        <f t="shared" si="5"/>
        <v>5.5961197356340392E-2</v>
      </c>
      <c r="I65" s="162">
        <f t="shared" si="5"/>
        <v>5.2108219222095867E-2</v>
      </c>
      <c r="J65" s="162">
        <f t="shared" si="5"/>
        <v>4.3018482932051787E-2</v>
      </c>
      <c r="K65" s="162">
        <f t="shared" si="5"/>
        <v>2.090034031738865E-2</v>
      </c>
      <c r="L65" s="163">
        <f>SUM(F65:K65)</f>
        <v>0.27929269196148576</v>
      </c>
      <c r="M65" s="13"/>
      <c r="O65" s="7"/>
    </row>
    <row r="66" spans="1:15" ht="15.6" x14ac:dyDescent="0.3">
      <c r="A66" s="625" t="s">
        <v>24</v>
      </c>
      <c r="B66" s="631"/>
      <c r="C66" s="633"/>
      <c r="D66" s="634"/>
      <c r="E66" s="165" t="s">
        <v>21</v>
      </c>
      <c r="F66" s="166">
        <f>SUM(F60)</f>
        <v>50648.414399999994</v>
      </c>
      <c r="G66" s="166">
        <f>SUM(G60+F66)</f>
        <v>127274.85879999999</v>
      </c>
      <c r="H66" s="166">
        <f t="shared" ref="H66:K66" si="6">SUM(H60+G66)</f>
        <v>193650.9816</v>
      </c>
      <c r="I66" s="166">
        <f t="shared" si="6"/>
        <v>255457.04939999999</v>
      </c>
      <c r="J66" s="166">
        <f t="shared" si="6"/>
        <v>306481.69219999999</v>
      </c>
      <c r="K66" s="166">
        <f t="shared" si="6"/>
        <v>331271.78999999998</v>
      </c>
      <c r="L66" s="621"/>
      <c r="M66" s="13"/>
      <c r="O66" s="15"/>
    </row>
    <row r="67" spans="1:15" ht="16.2" thickBot="1" x14ac:dyDescent="0.35">
      <c r="A67" s="627"/>
      <c r="B67" s="632"/>
      <c r="C67" s="623"/>
      <c r="D67" s="624"/>
      <c r="E67" s="167" t="s">
        <v>10</v>
      </c>
      <c r="F67" s="162">
        <f>F66/$L$60</f>
        <v>0.15289081632939527</v>
      </c>
      <c r="G67" s="162">
        <f>G66/$L$60</f>
        <v>0.38420071567216763</v>
      </c>
      <c r="H67" s="162">
        <f>H66/$L$60</f>
        <v>0.5845682833422069</v>
      </c>
      <c r="I67" s="162">
        <f>I66/$L$60</f>
        <v>0.77114036604203473</v>
      </c>
      <c r="J67" s="162">
        <f>J66/L60</f>
        <v>0.92516689151225362</v>
      </c>
      <c r="K67" s="162">
        <f>K66/L60</f>
        <v>1.0000000000000002</v>
      </c>
      <c r="L67" s="622"/>
      <c r="M67" s="13"/>
      <c r="N67" s="16"/>
      <c r="O67" s="15"/>
    </row>
    <row r="68" spans="1:15" s="54" customFormat="1" ht="15.6" x14ac:dyDescent="0.3">
      <c r="A68" s="50"/>
      <c r="B68" s="50"/>
      <c r="C68" s="50"/>
      <c r="D68" s="50"/>
      <c r="E68" s="51"/>
      <c r="F68" s="52"/>
      <c r="G68" s="52"/>
      <c r="H68" s="52"/>
      <c r="I68" s="52"/>
    </row>
    <row r="69" spans="1:15" s="54" customFormat="1" ht="15.6" x14ac:dyDescent="0.3">
      <c r="A69" s="50"/>
      <c r="B69" s="50"/>
      <c r="C69" s="50"/>
      <c r="D69" s="50"/>
      <c r="E69" s="51"/>
      <c r="F69" s="52"/>
      <c r="G69" s="52"/>
      <c r="H69" s="52"/>
      <c r="I69" s="52"/>
    </row>
    <row r="70" spans="1:15" x14ac:dyDescent="0.3">
      <c r="A70" s="53"/>
      <c r="B70" s="53"/>
      <c r="C70" s="53"/>
      <c r="D70" s="53"/>
      <c r="E70" s="53"/>
      <c r="F70" s="53"/>
      <c r="G70" s="53"/>
      <c r="H70" s="53"/>
      <c r="I70" s="53"/>
      <c r="J70" s="54"/>
      <c r="K70" s="54"/>
      <c r="L70" s="54"/>
    </row>
    <row r="71" spans="1:15" x14ac:dyDescent="0.3">
      <c r="A71" s="646" t="s">
        <v>31</v>
      </c>
      <c r="B71" s="647"/>
      <c r="C71" s="647"/>
      <c r="D71" s="67"/>
      <c r="E71" s="53"/>
      <c r="F71" s="53"/>
      <c r="G71" s="54"/>
      <c r="H71" s="54"/>
      <c r="I71" s="68"/>
      <c r="J71" s="69"/>
      <c r="K71" s="54"/>
      <c r="L71" s="54"/>
    </row>
    <row r="72" spans="1:15" ht="20.399999999999999" x14ac:dyDescent="0.3">
      <c r="A72" s="71"/>
      <c r="B72" s="116" t="str">
        <f>'PLANILHA ORÇAMENTÁRIA'!C99</f>
        <v>RESPONSÁVEL TÉCNICO</v>
      </c>
      <c r="C72" s="72"/>
      <c r="D72" s="73"/>
      <c r="E72" s="73"/>
      <c r="F72" s="73"/>
      <c r="G72" s="54"/>
      <c r="H72" s="54"/>
      <c r="I72" s="70"/>
      <c r="J72" s="119"/>
      <c r="K72" s="54"/>
      <c r="L72" s="54"/>
    </row>
    <row r="73" spans="1:15" ht="20.399999999999999" x14ac:dyDescent="0.3">
      <c r="A73" s="73"/>
      <c r="B73" s="116" t="str">
        <f>'PLANILHA ORÇAMENTÁRIA'!C100</f>
        <v>EDUARDO RODRIGO VIEIRA LIMA</v>
      </c>
      <c r="C73" s="73"/>
      <c r="D73" s="73"/>
      <c r="E73" s="73"/>
      <c r="F73" s="73"/>
      <c r="G73" s="54"/>
      <c r="H73" s="54"/>
      <c r="I73" s="70"/>
      <c r="J73" s="119"/>
      <c r="K73" s="54"/>
      <c r="L73" s="54"/>
    </row>
    <row r="74" spans="1:15" ht="25.5" customHeight="1" x14ac:dyDescent="0.3">
      <c r="A74" s="73"/>
      <c r="B74" s="116" t="str">
        <f>'PLANILHA ORÇAMENTÁRIA'!C101</f>
        <v>ENGENHEIRO CIVIL</v>
      </c>
      <c r="C74" s="73"/>
      <c r="D74" s="73"/>
      <c r="E74" s="73"/>
      <c r="F74" s="73"/>
      <c r="G74" s="54"/>
      <c r="H74" s="54"/>
      <c r="I74" s="70"/>
      <c r="J74" s="119"/>
      <c r="K74" s="54"/>
      <c r="L74" s="54"/>
    </row>
    <row r="75" spans="1:15" ht="21" x14ac:dyDescent="0.4">
      <c r="A75" s="13"/>
      <c r="B75" s="388" t="str">
        <f>'PLANILHA ORÇAMENTÁRIA'!C102</f>
        <v>CREA 51.264/D-PR</v>
      </c>
      <c r="C75" s="13"/>
      <c r="D75" s="13"/>
      <c r="E75" s="13"/>
      <c r="F75" s="13"/>
      <c r="G75" s="13"/>
      <c r="H75" s="13"/>
      <c r="I75" s="13"/>
      <c r="J75" s="387">
        <f>'PLANILHA ORÇAMENTÁRIA'!F102</f>
        <v>0</v>
      </c>
    </row>
    <row r="76" spans="1:15" hidden="1" x14ac:dyDescent="0.3">
      <c r="A76" s="13"/>
      <c r="B76" s="13"/>
      <c r="C76" s="13"/>
      <c r="D76" s="13"/>
      <c r="E76" s="13"/>
      <c r="F76" s="13"/>
      <c r="G76" s="13"/>
      <c r="H76" s="13"/>
      <c r="I76" s="13"/>
    </row>
    <row r="77" spans="1:15" hidden="1" x14ac:dyDescent="0.3">
      <c r="A77" s="13"/>
      <c r="B77" s="13"/>
      <c r="C77" s="13"/>
      <c r="D77" s="13"/>
      <c r="E77" s="13"/>
      <c r="F77" s="13"/>
      <c r="G77" s="13"/>
      <c r="H77" s="13"/>
      <c r="I77" s="13"/>
    </row>
    <row r="78" spans="1:15" hidden="1" x14ac:dyDescent="0.3">
      <c r="A78" s="13"/>
      <c r="B78" s="13"/>
      <c r="C78" s="13"/>
      <c r="D78" s="13"/>
      <c r="E78" s="13"/>
      <c r="F78" s="13"/>
      <c r="G78" s="13"/>
      <c r="H78" s="13"/>
      <c r="I78" s="13"/>
    </row>
    <row r="79" spans="1:15" hidden="1" x14ac:dyDescent="0.3"/>
    <row r="80" spans="1:15" hidden="1" x14ac:dyDescent="0.3"/>
    <row r="81" hidden="1" x14ac:dyDescent="0.3"/>
    <row r="82" hidden="1" x14ac:dyDescent="0.3"/>
    <row r="83" hidden="1" x14ac:dyDescent="0.3"/>
    <row r="84" hidden="1" x14ac:dyDescent="0.3"/>
    <row r="85" hidden="1" x14ac:dyDescent="0.3"/>
    <row r="86" hidden="1" x14ac:dyDescent="0.3"/>
    <row r="87" hidden="1" x14ac:dyDescent="0.3"/>
    <row r="88" hidden="1" x14ac:dyDescent="0.3"/>
    <row r="89" hidden="1" x14ac:dyDescent="0.3"/>
    <row r="90" hidden="1" x14ac:dyDescent="0.3"/>
    <row r="91" hidden="1" x14ac:dyDescent="0.3"/>
    <row r="92" hidden="1" x14ac:dyDescent="0.3"/>
    <row r="93" hidden="1" x14ac:dyDescent="0.3"/>
    <row r="94" hidden="1" x14ac:dyDescent="0.3"/>
    <row r="95" hidden="1" x14ac:dyDescent="0.3"/>
    <row r="96" hidden="1" x14ac:dyDescent="0.3"/>
    <row r="97" hidden="1" x14ac:dyDescent="0.3"/>
  </sheetData>
  <mergeCells count="83">
    <mergeCell ref="A12:A15"/>
    <mergeCell ref="B12:B15"/>
    <mergeCell ref="C12:D12"/>
    <mergeCell ref="C13:D13"/>
    <mergeCell ref="A71:C71"/>
    <mergeCell ref="B44:B47"/>
    <mergeCell ref="C44:D44"/>
    <mergeCell ref="C45:D45"/>
    <mergeCell ref="A52:A55"/>
    <mergeCell ref="B52:B55"/>
    <mergeCell ref="C52:D52"/>
    <mergeCell ref="C53:D53"/>
    <mergeCell ref="C56:D56"/>
    <mergeCell ref="C57:D57"/>
    <mergeCell ref="A48:A51"/>
    <mergeCell ref="B48:B51"/>
    <mergeCell ref="C48:D48"/>
    <mergeCell ref="C49:D49"/>
    <mergeCell ref="A60:B61"/>
    <mergeCell ref="C60:D60"/>
    <mergeCell ref="C61:D61"/>
    <mergeCell ref="A40:A43"/>
    <mergeCell ref="B40:B43"/>
    <mergeCell ref="L66:L67"/>
    <mergeCell ref="C67:D67"/>
    <mergeCell ref="A62:B63"/>
    <mergeCell ref="C62:D62"/>
    <mergeCell ref="C63:D63"/>
    <mergeCell ref="A64:B65"/>
    <mergeCell ref="C64:D64"/>
    <mergeCell ref="C65:D65"/>
    <mergeCell ref="A66:B67"/>
    <mergeCell ref="C66:D66"/>
    <mergeCell ref="A56:A59"/>
    <mergeCell ref="B56:B59"/>
    <mergeCell ref="C40:D40"/>
    <mergeCell ref="C41:D41"/>
    <mergeCell ref="B28:B31"/>
    <mergeCell ref="C28:D28"/>
    <mergeCell ref="C29:D29"/>
    <mergeCell ref="C21:D21"/>
    <mergeCell ref="A24:A27"/>
    <mergeCell ref="B24:B27"/>
    <mergeCell ref="A44:A47"/>
    <mergeCell ref="A20:A23"/>
    <mergeCell ref="B20:B23"/>
    <mergeCell ref="H10:H11"/>
    <mergeCell ref="C24:D24"/>
    <mergeCell ref="C25:D25"/>
    <mergeCell ref="A36:A39"/>
    <mergeCell ref="B32:B35"/>
    <mergeCell ref="C32:D32"/>
    <mergeCell ref="C33:D33"/>
    <mergeCell ref="A32:A35"/>
    <mergeCell ref="B36:B39"/>
    <mergeCell ref="C36:D36"/>
    <mergeCell ref="C37:D37"/>
    <mergeCell ref="C20:D20"/>
    <mergeCell ref="A28:A31"/>
    <mergeCell ref="A8:C8"/>
    <mergeCell ref="J2:L2"/>
    <mergeCell ref="K3:L3"/>
    <mergeCell ref="K4:L4"/>
    <mergeCell ref="K5:L5"/>
    <mergeCell ref="K6:L6"/>
    <mergeCell ref="K7:L7"/>
    <mergeCell ref="A7:C7"/>
    <mergeCell ref="A1:L1"/>
    <mergeCell ref="A9:L9"/>
    <mergeCell ref="A16:A19"/>
    <mergeCell ref="B16:B19"/>
    <mergeCell ref="C16:D16"/>
    <mergeCell ref="C17:D17"/>
    <mergeCell ref="K10:K11"/>
    <mergeCell ref="K8:L8"/>
    <mergeCell ref="L10:L11"/>
    <mergeCell ref="J10:J11"/>
    <mergeCell ref="A10:A11"/>
    <mergeCell ref="B10:B11"/>
    <mergeCell ref="E10:E11"/>
    <mergeCell ref="I10:I11"/>
    <mergeCell ref="F10:F11"/>
    <mergeCell ref="G10:G11"/>
  </mergeCells>
  <printOptions horizontalCentered="1" verticalCentered="1"/>
  <pageMargins left="0.23622047244094491" right="0.23622047244094491" top="0.74803149606299213" bottom="0.35433070866141736" header="0.31496062992125984" footer="0.51181102362204722"/>
  <pageSetup paperSize="9" scale="44" fitToHeight="2" orientation="landscape" horizontalDpi="300" verticalDpi="30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59"/>
  <sheetViews>
    <sheetView showGridLines="0" tabSelected="1" view="pageBreakPreview" topLeftCell="I1" zoomScaleSheetLayoutView="100" workbookViewId="0">
      <selection activeCell="M19" sqref="M19"/>
    </sheetView>
  </sheetViews>
  <sheetFormatPr defaultColWidth="0" defaultRowHeight="12.75" customHeight="1" zeroHeight="1" x14ac:dyDescent="0.25"/>
  <cols>
    <col min="1" max="1" width="26.44140625" style="11" hidden="1" customWidth="1"/>
    <col min="2" max="3" width="8" style="11" hidden="1" customWidth="1"/>
    <col min="4" max="4" width="20.6640625" style="11" hidden="1" customWidth="1"/>
    <col min="5" max="8" width="8" style="11" hidden="1" customWidth="1"/>
    <col min="9" max="18" width="9.33203125" style="11" customWidth="1"/>
    <col min="19" max="19" width="3.88671875" style="11" customWidth="1"/>
    <col min="20" max="21" width="8" style="11" customWidth="1"/>
    <col min="22" max="256" width="0" style="11" hidden="1"/>
    <col min="257" max="264" width="0" style="11" hidden="1" customWidth="1"/>
    <col min="265" max="274" width="9.33203125" style="11" customWidth="1"/>
    <col min="275" max="275" width="3.88671875" style="11" customWidth="1"/>
    <col min="276" max="277" width="8" style="11" customWidth="1"/>
    <col min="278" max="512" width="0" style="11" hidden="1"/>
    <col min="513" max="520" width="0" style="11" hidden="1" customWidth="1"/>
    <col min="521" max="530" width="9.33203125" style="11" customWidth="1"/>
    <col min="531" max="531" width="3.88671875" style="11" customWidth="1"/>
    <col min="532" max="533" width="8" style="11" customWidth="1"/>
    <col min="534" max="768" width="0" style="11" hidden="1"/>
    <col min="769" max="776" width="0" style="11" hidden="1" customWidth="1"/>
    <col min="777" max="786" width="9.33203125" style="11" customWidth="1"/>
    <col min="787" max="787" width="3.88671875" style="11" customWidth="1"/>
    <col min="788" max="789" width="8" style="11" customWidth="1"/>
    <col min="790" max="1024" width="0" style="11" hidden="1"/>
    <col min="1025" max="1032" width="0" style="11" hidden="1" customWidth="1"/>
    <col min="1033" max="1042" width="9.33203125" style="11" customWidth="1"/>
    <col min="1043" max="1043" width="3.88671875" style="11" customWidth="1"/>
    <col min="1044" max="1045" width="8" style="11" customWidth="1"/>
    <col min="1046" max="1280" width="0" style="11" hidden="1"/>
    <col min="1281" max="1288" width="0" style="11" hidden="1" customWidth="1"/>
    <col min="1289" max="1298" width="9.33203125" style="11" customWidth="1"/>
    <col min="1299" max="1299" width="3.88671875" style="11" customWidth="1"/>
    <col min="1300" max="1301" width="8" style="11" customWidth="1"/>
    <col min="1302" max="1536" width="0" style="11" hidden="1"/>
    <col min="1537" max="1544" width="0" style="11" hidden="1" customWidth="1"/>
    <col min="1545" max="1554" width="9.33203125" style="11" customWidth="1"/>
    <col min="1555" max="1555" width="3.88671875" style="11" customWidth="1"/>
    <col min="1556" max="1557" width="8" style="11" customWidth="1"/>
    <col min="1558" max="1792" width="0" style="11" hidden="1"/>
    <col min="1793" max="1800" width="0" style="11" hidden="1" customWidth="1"/>
    <col min="1801" max="1810" width="9.33203125" style="11" customWidth="1"/>
    <col min="1811" max="1811" width="3.88671875" style="11" customWidth="1"/>
    <col min="1812" max="1813" width="8" style="11" customWidth="1"/>
    <col min="1814" max="2048" width="0" style="11" hidden="1"/>
    <col min="2049" max="2056" width="0" style="11" hidden="1" customWidth="1"/>
    <col min="2057" max="2066" width="9.33203125" style="11" customWidth="1"/>
    <col min="2067" max="2067" width="3.88671875" style="11" customWidth="1"/>
    <col min="2068" max="2069" width="8" style="11" customWidth="1"/>
    <col min="2070" max="2304" width="0" style="11" hidden="1"/>
    <col min="2305" max="2312" width="0" style="11" hidden="1" customWidth="1"/>
    <col min="2313" max="2322" width="9.33203125" style="11" customWidth="1"/>
    <col min="2323" max="2323" width="3.88671875" style="11" customWidth="1"/>
    <col min="2324" max="2325" width="8" style="11" customWidth="1"/>
    <col min="2326" max="2560" width="0" style="11" hidden="1"/>
    <col min="2561" max="2568" width="0" style="11" hidden="1" customWidth="1"/>
    <col min="2569" max="2578" width="9.33203125" style="11" customWidth="1"/>
    <col min="2579" max="2579" width="3.88671875" style="11" customWidth="1"/>
    <col min="2580" max="2581" width="8" style="11" customWidth="1"/>
    <col min="2582" max="2816" width="0" style="11" hidden="1"/>
    <col min="2817" max="2824" width="0" style="11" hidden="1" customWidth="1"/>
    <col min="2825" max="2834" width="9.33203125" style="11" customWidth="1"/>
    <col min="2835" max="2835" width="3.88671875" style="11" customWidth="1"/>
    <col min="2836" max="2837" width="8" style="11" customWidth="1"/>
    <col min="2838" max="3072" width="0" style="11" hidden="1"/>
    <col min="3073" max="3080" width="0" style="11" hidden="1" customWidth="1"/>
    <col min="3081" max="3090" width="9.33203125" style="11" customWidth="1"/>
    <col min="3091" max="3091" width="3.88671875" style="11" customWidth="1"/>
    <col min="3092" max="3093" width="8" style="11" customWidth="1"/>
    <col min="3094" max="3328" width="0" style="11" hidden="1"/>
    <col min="3329" max="3336" width="0" style="11" hidden="1" customWidth="1"/>
    <col min="3337" max="3346" width="9.33203125" style="11" customWidth="1"/>
    <col min="3347" max="3347" width="3.88671875" style="11" customWidth="1"/>
    <col min="3348" max="3349" width="8" style="11" customWidth="1"/>
    <col min="3350" max="3584" width="0" style="11" hidden="1"/>
    <col min="3585" max="3592" width="0" style="11" hidden="1" customWidth="1"/>
    <col min="3593" max="3602" width="9.33203125" style="11" customWidth="1"/>
    <col min="3603" max="3603" width="3.88671875" style="11" customWidth="1"/>
    <col min="3604" max="3605" width="8" style="11" customWidth="1"/>
    <col min="3606" max="3840" width="0" style="11" hidden="1"/>
    <col min="3841" max="3848" width="0" style="11" hidden="1" customWidth="1"/>
    <col min="3849" max="3858" width="9.33203125" style="11" customWidth="1"/>
    <col min="3859" max="3859" width="3.88671875" style="11" customWidth="1"/>
    <col min="3860" max="3861" width="8" style="11" customWidth="1"/>
    <col min="3862" max="4096" width="0" style="11" hidden="1"/>
    <col min="4097" max="4104" width="0" style="11" hidden="1" customWidth="1"/>
    <col min="4105" max="4114" width="9.33203125" style="11" customWidth="1"/>
    <col min="4115" max="4115" width="3.88671875" style="11" customWidth="1"/>
    <col min="4116" max="4117" width="8" style="11" customWidth="1"/>
    <col min="4118" max="4352" width="0" style="11" hidden="1"/>
    <col min="4353" max="4360" width="0" style="11" hidden="1" customWidth="1"/>
    <col min="4361" max="4370" width="9.33203125" style="11" customWidth="1"/>
    <col min="4371" max="4371" width="3.88671875" style="11" customWidth="1"/>
    <col min="4372" max="4373" width="8" style="11" customWidth="1"/>
    <col min="4374" max="4608" width="0" style="11" hidden="1"/>
    <col min="4609" max="4616" width="0" style="11" hidden="1" customWidth="1"/>
    <col min="4617" max="4626" width="9.33203125" style="11" customWidth="1"/>
    <col min="4627" max="4627" width="3.88671875" style="11" customWidth="1"/>
    <col min="4628" max="4629" width="8" style="11" customWidth="1"/>
    <col min="4630" max="4864" width="0" style="11" hidden="1"/>
    <col min="4865" max="4872" width="0" style="11" hidden="1" customWidth="1"/>
    <col min="4873" max="4882" width="9.33203125" style="11" customWidth="1"/>
    <col min="4883" max="4883" width="3.88671875" style="11" customWidth="1"/>
    <col min="4884" max="4885" width="8" style="11" customWidth="1"/>
    <col min="4886" max="5120" width="0" style="11" hidden="1"/>
    <col min="5121" max="5128" width="0" style="11" hidden="1" customWidth="1"/>
    <col min="5129" max="5138" width="9.33203125" style="11" customWidth="1"/>
    <col min="5139" max="5139" width="3.88671875" style="11" customWidth="1"/>
    <col min="5140" max="5141" width="8" style="11" customWidth="1"/>
    <col min="5142" max="5376" width="0" style="11" hidden="1"/>
    <col min="5377" max="5384" width="0" style="11" hidden="1" customWidth="1"/>
    <col min="5385" max="5394" width="9.33203125" style="11" customWidth="1"/>
    <col min="5395" max="5395" width="3.88671875" style="11" customWidth="1"/>
    <col min="5396" max="5397" width="8" style="11" customWidth="1"/>
    <col min="5398" max="5632" width="0" style="11" hidden="1"/>
    <col min="5633" max="5640" width="0" style="11" hidden="1" customWidth="1"/>
    <col min="5641" max="5650" width="9.33203125" style="11" customWidth="1"/>
    <col min="5651" max="5651" width="3.88671875" style="11" customWidth="1"/>
    <col min="5652" max="5653" width="8" style="11" customWidth="1"/>
    <col min="5654" max="5888" width="0" style="11" hidden="1"/>
    <col min="5889" max="5896" width="0" style="11" hidden="1" customWidth="1"/>
    <col min="5897" max="5906" width="9.33203125" style="11" customWidth="1"/>
    <col min="5907" max="5907" width="3.88671875" style="11" customWidth="1"/>
    <col min="5908" max="5909" width="8" style="11" customWidth="1"/>
    <col min="5910" max="6144" width="0" style="11" hidden="1"/>
    <col min="6145" max="6152" width="0" style="11" hidden="1" customWidth="1"/>
    <col min="6153" max="6162" width="9.33203125" style="11" customWidth="1"/>
    <col min="6163" max="6163" width="3.88671875" style="11" customWidth="1"/>
    <col min="6164" max="6165" width="8" style="11" customWidth="1"/>
    <col min="6166" max="6400" width="0" style="11" hidden="1"/>
    <col min="6401" max="6408" width="0" style="11" hidden="1" customWidth="1"/>
    <col min="6409" max="6418" width="9.33203125" style="11" customWidth="1"/>
    <col min="6419" max="6419" width="3.88671875" style="11" customWidth="1"/>
    <col min="6420" max="6421" width="8" style="11" customWidth="1"/>
    <col min="6422" max="6656" width="0" style="11" hidden="1"/>
    <col min="6657" max="6664" width="0" style="11" hidden="1" customWidth="1"/>
    <col min="6665" max="6674" width="9.33203125" style="11" customWidth="1"/>
    <col min="6675" max="6675" width="3.88671875" style="11" customWidth="1"/>
    <col min="6676" max="6677" width="8" style="11" customWidth="1"/>
    <col min="6678" max="6912" width="0" style="11" hidden="1"/>
    <col min="6913" max="6920" width="0" style="11" hidden="1" customWidth="1"/>
    <col min="6921" max="6930" width="9.33203125" style="11" customWidth="1"/>
    <col min="6931" max="6931" width="3.88671875" style="11" customWidth="1"/>
    <col min="6932" max="6933" width="8" style="11" customWidth="1"/>
    <col min="6934" max="7168" width="0" style="11" hidden="1"/>
    <col min="7169" max="7176" width="0" style="11" hidden="1" customWidth="1"/>
    <col min="7177" max="7186" width="9.33203125" style="11" customWidth="1"/>
    <col min="7187" max="7187" width="3.88671875" style="11" customWidth="1"/>
    <col min="7188" max="7189" width="8" style="11" customWidth="1"/>
    <col min="7190" max="7424" width="0" style="11" hidden="1"/>
    <col min="7425" max="7432" width="0" style="11" hidden="1" customWidth="1"/>
    <col min="7433" max="7442" width="9.33203125" style="11" customWidth="1"/>
    <col min="7443" max="7443" width="3.88671875" style="11" customWidth="1"/>
    <col min="7444" max="7445" width="8" style="11" customWidth="1"/>
    <col min="7446" max="7680" width="0" style="11" hidden="1"/>
    <col min="7681" max="7688" width="0" style="11" hidden="1" customWidth="1"/>
    <col min="7689" max="7698" width="9.33203125" style="11" customWidth="1"/>
    <col min="7699" max="7699" width="3.88671875" style="11" customWidth="1"/>
    <col min="7700" max="7701" width="8" style="11" customWidth="1"/>
    <col min="7702" max="7936" width="0" style="11" hidden="1"/>
    <col min="7937" max="7944" width="0" style="11" hidden="1" customWidth="1"/>
    <col min="7945" max="7954" width="9.33203125" style="11" customWidth="1"/>
    <col min="7955" max="7955" width="3.88671875" style="11" customWidth="1"/>
    <col min="7956" max="7957" width="8" style="11" customWidth="1"/>
    <col min="7958" max="8192" width="0" style="11" hidden="1"/>
    <col min="8193" max="8200" width="0" style="11" hidden="1" customWidth="1"/>
    <col min="8201" max="8210" width="9.33203125" style="11" customWidth="1"/>
    <col min="8211" max="8211" width="3.88671875" style="11" customWidth="1"/>
    <col min="8212" max="8213" width="8" style="11" customWidth="1"/>
    <col min="8214" max="8448" width="0" style="11" hidden="1"/>
    <col min="8449" max="8456" width="0" style="11" hidden="1" customWidth="1"/>
    <col min="8457" max="8466" width="9.33203125" style="11" customWidth="1"/>
    <col min="8467" max="8467" width="3.88671875" style="11" customWidth="1"/>
    <col min="8468" max="8469" width="8" style="11" customWidth="1"/>
    <col min="8470" max="8704" width="0" style="11" hidden="1"/>
    <col min="8705" max="8712" width="0" style="11" hidden="1" customWidth="1"/>
    <col min="8713" max="8722" width="9.33203125" style="11" customWidth="1"/>
    <col min="8723" max="8723" width="3.88671875" style="11" customWidth="1"/>
    <col min="8724" max="8725" width="8" style="11" customWidth="1"/>
    <col min="8726" max="8960" width="0" style="11" hidden="1"/>
    <col min="8961" max="8968" width="0" style="11" hidden="1" customWidth="1"/>
    <col min="8969" max="8978" width="9.33203125" style="11" customWidth="1"/>
    <col min="8979" max="8979" width="3.88671875" style="11" customWidth="1"/>
    <col min="8980" max="8981" width="8" style="11" customWidth="1"/>
    <col min="8982" max="9216" width="0" style="11" hidden="1"/>
    <col min="9217" max="9224" width="0" style="11" hidden="1" customWidth="1"/>
    <col min="9225" max="9234" width="9.33203125" style="11" customWidth="1"/>
    <col min="9235" max="9235" width="3.88671875" style="11" customWidth="1"/>
    <col min="9236" max="9237" width="8" style="11" customWidth="1"/>
    <col min="9238" max="9472" width="0" style="11" hidden="1"/>
    <col min="9473" max="9480" width="0" style="11" hidden="1" customWidth="1"/>
    <col min="9481" max="9490" width="9.33203125" style="11" customWidth="1"/>
    <col min="9491" max="9491" width="3.88671875" style="11" customWidth="1"/>
    <col min="9492" max="9493" width="8" style="11" customWidth="1"/>
    <col min="9494" max="9728" width="0" style="11" hidden="1"/>
    <col min="9729" max="9736" width="0" style="11" hidden="1" customWidth="1"/>
    <col min="9737" max="9746" width="9.33203125" style="11" customWidth="1"/>
    <col min="9747" max="9747" width="3.88671875" style="11" customWidth="1"/>
    <col min="9748" max="9749" width="8" style="11" customWidth="1"/>
    <col min="9750" max="9984" width="0" style="11" hidden="1"/>
    <col min="9985" max="9992" width="0" style="11" hidden="1" customWidth="1"/>
    <col min="9993" max="10002" width="9.33203125" style="11" customWidth="1"/>
    <col min="10003" max="10003" width="3.88671875" style="11" customWidth="1"/>
    <col min="10004" max="10005" width="8" style="11" customWidth="1"/>
    <col min="10006" max="10240" width="0" style="11" hidden="1"/>
    <col min="10241" max="10248" width="0" style="11" hidden="1" customWidth="1"/>
    <col min="10249" max="10258" width="9.33203125" style="11" customWidth="1"/>
    <col min="10259" max="10259" width="3.88671875" style="11" customWidth="1"/>
    <col min="10260" max="10261" width="8" style="11" customWidth="1"/>
    <col min="10262" max="10496" width="0" style="11" hidden="1"/>
    <col min="10497" max="10504" width="0" style="11" hidden="1" customWidth="1"/>
    <col min="10505" max="10514" width="9.33203125" style="11" customWidth="1"/>
    <col min="10515" max="10515" width="3.88671875" style="11" customWidth="1"/>
    <col min="10516" max="10517" width="8" style="11" customWidth="1"/>
    <col min="10518" max="10752" width="0" style="11" hidden="1"/>
    <col min="10753" max="10760" width="0" style="11" hidden="1" customWidth="1"/>
    <col min="10761" max="10770" width="9.33203125" style="11" customWidth="1"/>
    <col min="10771" max="10771" width="3.88671875" style="11" customWidth="1"/>
    <col min="10772" max="10773" width="8" style="11" customWidth="1"/>
    <col min="10774" max="11008" width="0" style="11" hidden="1"/>
    <col min="11009" max="11016" width="0" style="11" hidden="1" customWidth="1"/>
    <col min="11017" max="11026" width="9.33203125" style="11" customWidth="1"/>
    <col min="11027" max="11027" width="3.88671875" style="11" customWidth="1"/>
    <col min="11028" max="11029" width="8" style="11" customWidth="1"/>
    <col min="11030" max="11264" width="0" style="11" hidden="1"/>
    <col min="11265" max="11272" width="0" style="11" hidden="1" customWidth="1"/>
    <col min="11273" max="11282" width="9.33203125" style="11" customWidth="1"/>
    <col min="11283" max="11283" width="3.88671875" style="11" customWidth="1"/>
    <col min="11284" max="11285" width="8" style="11" customWidth="1"/>
    <col min="11286" max="11520" width="0" style="11" hidden="1"/>
    <col min="11521" max="11528" width="0" style="11" hidden="1" customWidth="1"/>
    <col min="11529" max="11538" width="9.33203125" style="11" customWidth="1"/>
    <col min="11539" max="11539" width="3.88671875" style="11" customWidth="1"/>
    <col min="11540" max="11541" width="8" style="11" customWidth="1"/>
    <col min="11542" max="11776" width="0" style="11" hidden="1"/>
    <col min="11777" max="11784" width="0" style="11" hidden="1" customWidth="1"/>
    <col min="11785" max="11794" width="9.33203125" style="11" customWidth="1"/>
    <col min="11795" max="11795" width="3.88671875" style="11" customWidth="1"/>
    <col min="11796" max="11797" width="8" style="11" customWidth="1"/>
    <col min="11798" max="12032" width="0" style="11" hidden="1"/>
    <col min="12033" max="12040" width="0" style="11" hidden="1" customWidth="1"/>
    <col min="12041" max="12050" width="9.33203125" style="11" customWidth="1"/>
    <col min="12051" max="12051" width="3.88671875" style="11" customWidth="1"/>
    <col min="12052" max="12053" width="8" style="11" customWidth="1"/>
    <col min="12054" max="12288" width="0" style="11" hidden="1"/>
    <col min="12289" max="12296" width="0" style="11" hidden="1" customWidth="1"/>
    <col min="12297" max="12306" width="9.33203125" style="11" customWidth="1"/>
    <col min="12307" max="12307" width="3.88671875" style="11" customWidth="1"/>
    <col min="12308" max="12309" width="8" style="11" customWidth="1"/>
    <col min="12310" max="12544" width="0" style="11" hidden="1"/>
    <col min="12545" max="12552" width="0" style="11" hidden="1" customWidth="1"/>
    <col min="12553" max="12562" width="9.33203125" style="11" customWidth="1"/>
    <col min="12563" max="12563" width="3.88671875" style="11" customWidth="1"/>
    <col min="12564" max="12565" width="8" style="11" customWidth="1"/>
    <col min="12566" max="12800" width="0" style="11" hidden="1"/>
    <col min="12801" max="12808" width="0" style="11" hidden="1" customWidth="1"/>
    <col min="12809" max="12818" width="9.33203125" style="11" customWidth="1"/>
    <col min="12819" max="12819" width="3.88671875" style="11" customWidth="1"/>
    <col min="12820" max="12821" width="8" style="11" customWidth="1"/>
    <col min="12822" max="13056" width="0" style="11" hidden="1"/>
    <col min="13057" max="13064" width="0" style="11" hidden="1" customWidth="1"/>
    <col min="13065" max="13074" width="9.33203125" style="11" customWidth="1"/>
    <col min="13075" max="13075" width="3.88671875" style="11" customWidth="1"/>
    <col min="13076" max="13077" width="8" style="11" customWidth="1"/>
    <col min="13078" max="13312" width="0" style="11" hidden="1"/>
    <col min="13313" max="13320" width="0" style="11" hidden="1" customWidth="1"/>
    <col min="13321" max="13330" width="9.33203125" style="11" customWidth="1"/>
    <col min="13331" max="13331" width="3.88671875" style="11" customWidth="1"/>
    <col min="13332" max="13333" width="8" style="11" customWidth="1"/>
    <col min="13334" max="13568" width="0" style="11" hidden="1"/>
    <col min="13569" max="13576" width="0" style="11" hidden="1" customWidth="1"/>
    <col min="13577" max="13586" width="9.33203125" style="11" customWidth="1"/>
    <col min="13587" max="13587" width="3.88671875" style="11" customWidth="1"/>
    <col min="13588" max="13589" width="8" style="11" customWidth="1"/>
    <col min="13590" max="13824" width="0" style="11" hidden="1"/>
    <col min="13825" max="13832" width="0" style="11" hidden="1" customWidth="1"/>
    <col min="13833" max="13842" width="9.33203125" style="11" customWidth="1"/>
    <col min="13843" max="13843" width="3.88671875" style="11" customWidth="1"/>
    <col min="13844" max="13845" width="8" style="11" customWidth="1"/>
    <col min="13846" max="14080" width="0" style="11" hidden="1"/>
    <col min="14081" max="14088" width="0" style="11" hidden="1" customWidth="1"/>
    <col min="14089" max="14098" width="9.33203125" style="11" customWidth="1"/>
    <col min="14099" max="14099" width="3.88671875" style="11" customWidth="1"/>
    <col min="14100" max="14101" width="8" style="11" customWidth="1"/>
    <col min="14102" max="14336" width="0" style="11" hidden="1"/>
    <col min="14337" max="14344" width="0" style="11" hidden="1" customWidth="1"/>
    <col min="14345" max="14354" width="9.33203125" style="11" customWidth="1"/>
    <col min="14355" max="14355" width="3.88671875" style="11" customWidth="1"/>
    <col min="14356" max="14357" width="8" style="11" customWidth="1"/>
    <col min="14358" max="14592" width="0" style="11" hidden="1"/>
    <col min="14593" max="14600" width="0" style="11" hidden="1" customWidth="1"/>
    <col min="14601" max="14610" width="9.33203125" style="11" customWidth="1"/>
    <col min="14611" max="14611" width="3.88671875" style="11" customWidth="1"/>
    <col min="14612" max="14613" width="8" style="11" customWidth="1"/>
    <col min="14614" max="14848" width="0" style="11" hidden="1"/>
    <col min="14849" max="14856" width="0" style="11" hidden="1" customWidth="1"/>
    <col min="14857" max="14866" width="9.33203125" style="11" customWidth="1"/>
    <col min="14867" max="14867" width="3.88671875" style="11" customWidth="1"/>
    <col min="14868" max="14869" width="8" style="11" customWidth="1"/>
    <col min="14870" max="15104" width="0" style="11" hidden="1"/>
    <col min="15105" max="15112" width="0" style="11" hidden="1" customWidth="1"/>
    <col min="15113" max="15122" width="9.33203125" style="11" customWidth="1"/>
    <col min="15123" max="15123" width="3.88671875" style="11" customWidth="1"/>
    <col min="15124" max="15125" width="8" style="11" customWidth="1"/>
    <col min="15126" max="15360" width="0" style="11" hidden="1"/>
    <col min="15361" max="15368" width="0" style="11" hidden="1" customWidth="1"/>
    <col min="15369" max="15378" width="9.33203125" style="11" customWidth="1"/>
    <col min="15379" max="15379" width="3.88671875" style="11" customWidth="1"/>
    <col min="15380" max="15381" width="8" style="11" customWidth="1"/>
    <col min="15382" max="15616" width="0" style="11" hidden="1"/>
    <col min="15617" max="15624" width="0" style="11" hidden="1" customWidth="1"/>
    <col min="15625" max="15634" width="9.33203125" style="11" customWidth="1"/>
    <col min="15635" max="15635" width="3.88671875" style="11" customWidth="1"/>
    <col min="15636" max="15637" width="8" style="11" customWidth="1"/>
    <col min="15638" max="15872" width="0" style="11" hidden="1"/>
    <col min="15873" max="15880" width="0" style="11" hidden="1" customWidth="1"/>
    <col min="15881" max="15890" width="9.33203125" style="11" customWidth="1"/>
    <col min="15891" max="15891" width="3.88671875" style="11" customWidth="1"/>
    <col min="15892" max="15893" width="8" style="11" customWidth="1"/>
    <col min="15894" max="16128" width="0" style="11" hidden="1"/>
    <col min="16129" max="16136" width="0" style="11" hidden="1" customWidth="1"/>
    <col min="16137" max="16146" width="9.33203125" style="11" customWidth="1"/>
    <col min="16147" max="16147" width="3.88671875" style="11" customWidth="1"/>
    <col min="16148" max="16149" width="8" style="11" customWidth="1"/>
    <col min="16150" max="16384" width="0" style="11" hidden="1"/>
  </cols>
  <sheetData>
    <row r="1" spans="1:19" ht="15" customHeight="1" x14ac:dyDescent="0.25">
      <c r="E1" s="8" t="s">
        <v>64</v>
      </c>
      <c r="F1" s="8" t="s">
        <v>65</v>
      </c>
      <c r="G1" s="8" t="s">
        <v>66</v>
      </c>
      <c r="N1" s="80"/>
      <c r="Q1" s="683" t="s">
        <v>67</v>
      </c>
      <c r="R1" s="684"/>
    </row>
    <row r="2" spans="1:19" ht="15.6" x14ac:dyDescent="0.3">
      <c r="A2" s="11" t="s">
        <v>68</v>
      </c>
      <c r="B2" s="81" t="s">
        <v>69</v>
      </c>
      <c r="C2" s="11" t="str">
        <f t="shared" ref="C2:C47" si="0">CONCATENATE(A2,"-",B2)</f>
        <v>Construção e Reforma de Edifícios-AC</v>
      </c>
      <c r="E2" s="82">
        <v>0.03</v>
      </c>
      <c r="F2" s="82">
        <v>0.04</v>
      </c>
      <c r="G2" s="82">
        <v>5.5E-2</v>
      </c>
      <c r="N2" s="83"/>
      <c r="Q2" s="685" t="s">
        <v>70</v>
      </c>
      <c r="R2" s="686"/>
    </row>
    <row r="3" spans="1:19" ht="13.2" x14ac:dyDescent="0.25">
      <c r="A3" s="11" t="str">
        <f>A2</f>
        <v>Construção e Reforma de Edifícios</v>
      </c>
      <c r="B3" s="81" t="s">
        <v>71</v>
      </c>
      <c r="C3" s="11" t="str">
        <f t="shared" si="0"/>
        <v>Construção e Reforma de Edifícios-SG</v>
      </c>
      <c r="E3" s="82">
        <v>8.0000000000000002E-3</v>
      </c>
      <c r="F3" s="82">
        <v>8.0000000000000002E-3</v>
      </c>
      <c r="G3" s="82">
        <v>0.01</v>
      </c>
    </row>
    <row r="4" spans="1:19" ht="13.2" x14ac:dyDescent="0.25">
      <c r="A4" s="11" t="str">
        <f>A3</f>
        <v>Construção e Reforma de Edifícios</v>
      </c>
      <c r="B4" s="81" t="s">
        <v>72</v>
      </c>
      <c r="C4" s="11" t="str">
        <f t="shared" si="0"/>
        <v>Construção e Reforma de Edifícios-R</v>
      </c>
      <c r="E4" s="82">
        <v>9.7000000000000003E-3</v>
      </c>
      <c r="F4" s="82">
        <v>1.2699999999999999E-2</v>
      </c>
      <c r="G4" s="82">
        <v>1.2699999999999999E-2</v>
      </c>
      <c r="I4" s="672" t="s">
        <v>73</v>
      </c>
      <c r="J4" s="674"/>
      <c r="K4" s="672" t="s">
        <v>74</v>
      </c>
      <c r="L4" s="673"/>
      <c r="M4" s="673"/>
      <c r="N4" s="673"/>
      <c r="O4" s="673"/>
      <c r="P4" s="673"/>
      <c r="Q4" s="673"/>
      <c r="R4" s="674"/>
    </row>
    <row r="5" spans="1:19" ht="12.75" customHeight="1" x14ac:dyDescent="0.35">
      <c r="A5" s="11" t="str">
        <f>A4</f>
        <v>Construção e Reforma de Edifícios</v>
      </c>
      <c r="B5" s="81" t="s">
        <v>75</v>
      </c>
      <c r="C5" s="11" t="str">
        <f t="shared" si="0"/>
        <v>Construção e Reforma de Edifícios-DF</v>
      </c>
      <c r="E5" s="82">
        <v>5.8999999999999999E-3</v>
      </c>
      <c r="F5" s="82">
        <v>1.23E-2</v>
      </c>
      <c r="G5" s="82">
        <v>1.3899999999999999E-2</v>
      </c>
      <c r="I5" s="687"/>
      <c r="J5" s="688"/>
      <c r="K5" s="675" t="s">
        <v>269</v>
      </c>
      <c r="L5" s="689"/>
      <c r="M5" s="689"/>
      <c r="N5" s="689"/>
      <c r="O5" s="689"/>
      <c r="P5" s="689"/>
      <c r="Q5" s="689"/>
      <c r="R5" s="690"/>
      <c r="S5" s="84"/>
    </row>
    <row r="6" spans="1:19" ht="6" customHeight="1" x14ac:dyDescent="0.25">
      <c r="A6" s="11" t="str">
        <f>A5</f>
        <v>Construção e Reforma de Edifícios</v>
      </c>
      <c r="B6" s="81" t="s">
        <v>60</v>
      </c>
      <c r="C6" s="11" t="str">
        <f t="shared" si="0"/>
        <v>Construção e Reforma de Edifícios-L</v>
      </c>
      <c r="E6" s="82">
        <v>6.1600000000000002E-2</v>
      </c>
      <c r="F6" s="82">
        <v>7.400000000000001E-2</v>
      </c>
      <c r="G6" s="82">
        <v>8.9600000000000013E-2</v>
      </c>
      <c r="I6" s="10"/>
      <c r="J6" s="10"/>
      <c r="K6" s="10"/>
      <c r="L6" s="10"/>
      <c r="M6" s="10"/>
      <c r="N6" s="10"/>
      <c r="O6" s="10"/>
      <c r="P6" s="10"/>
      <c r="Q6" s="10"/>
      <c r="R6" s="10"/>
    </row>
    <row r="7" spans="1:19" ht="13.5" customHeight="1" x14ac:dyDescent="0.25">
      <c r="A7" s="11" t="str">
        <f>A6</f>
        <v>Construção e Reforma de Edifícios</v>
      </c>
      <c r="B7" s="85" t="s">
        <v>76</v>
      </c>
      <c r="C7" s="11" t="str">
        <f t="shared" si="0"/>
        <v>Construção e Reforma de Edifícios-BDI PAD</v>
      </c>
      <c r="E7" s="82">
        <v>0.2034</v>
      </c>
      <c r="F7" s="82">
        <v>0.22120000000000001</v>
      </c>
      <c r="G7" s="82">
        <v>0.25</v>
      </c>
      <c r="I7" s="672" t="s">
        <v>77</v>
      </c>
      <c r="J7" s="673"/>
      <c r="K7" s="673"/>
      <c r="L7" s="673"/>
      <c r="M7" s="673"/>
      <c r="N7" s="673"/>
      <c r="O7" s="673"/>
      <c r="P7" s="673"/>
      <c r="Q7" s="673"/>
      <c r="R7" s="674"/>
    </row>
    <row r="8" spans="1:19" ht="24.75" customHeight="1" x14ac:dyDescent="0.25">
      <c r="A8" s="11" t="s">
        <v>78</v>
      </c>
      <c r="B8" s="81" t="s">
        <v>69</v>
      </c>
      <c r="C8" s="11" t="str">
        <f t="shared" si="0"/>
        <v>Construção de Praças Urbanas, Rodovias, Ferrovias e recapeamento e pavimentação de vias urbanas-AC</v>
      </c>
      <c r="E8" s="82">
        <v>3.7999999999999999E-2</v>
      </c>
      <c r="F8" s="82">
        <v>4.0099999999999997E-2</v>
      </c>
      <c r="G8" s="82">
        <v>4.6699999999999998E-2</v>
      </c>
      <c r="I8" s="675" t="s">
        <v>270</v>
      </c>
      <c r="J8" s="676"/>
      <c r="K8" s="676"/>
      <c r="L8" s="676"/>
      <c r="M8" s="676"/>
      <c r="N8" s="676"/>
      <c r="O8" s="676"/>
      <c r="P8" s="676"/>
      <c r="Q8" s="676"/>
      <c r="R8" s="677"/>
    </row>
    <row r="9" spans="1:19" ht="6" customHeight="1" x14ac:dyDescent="0.25">
      <c r="A9" s="11" t="s">
        <v>78</v>
      </c>
      <c r="B9" s="81" t="s">
        <v>71</v>
      </c>
      <c r="C9" s="11" t="str">
        <f t="shared" si="0"/>
        <v>Construção de Praças Urbanas, Rodovias, Ferrovias e recapeamento e pavimentação de vias urbanas-SG</v>
      </c>
      <c r="E9" s="82">
        <v>3.2000000000000002E-3</v>
      </c>
      <c r="F9" s="82">
        <v>4.0000000000000001E-3</v>
      </c>
      <c r="G9" s="82">
        <v>7.4000000000000003E-3</v>
      </c>
      <c r="I9" s="10"/>
      <c r="J9" s="10"/>
      <c r="K9" s="10"/>
      <c r="L9" s="10"/>
      <c r="M9" s="10"/>
      <c r="N9" s="10"/>
      <c r="O9" s="10"/>
      <c r="P9" s="10"/>
      <c r="Q9" s="10"/>
      <c r="R9" s="10"/>
    </row>
    <row r="10" spans="1:19" ht="13.2" x14ac:dyDescent="0.25">
      <c r="A10" s="11" t="s">
        <v>78</v>
      </c>
      <c r="B10" s="81" t="s">
        <v>72</v>
      </c>
      <c r="C10" s="11" t="str">
        <f t="shared" si="0"/>
        <v>Construção de Praças Urbanas, Rodovias, Ferrovias e recapeamento e pavimentação de vias urbanas-R</v>
      </c>
      <c r="E10" s="82">
        <v>5.0000000000000001E-3</v>
      </c>
      <c r="F10" s="82">
        <v>5.6000000000000008E-3</v>
      </c>
      <c r="G10" s="82">
        <v>9.7000000000000003E-3</v>
      </c>
      <c r="I10" s="672" t="s">
        <v>79</v>
      </c>
      <c r="J10" s="673"/>
      <c r="K10" s="673"/>
      <c r="L10" s="673"/>
      <c r="M10" s="673"/>
      <c r="N10" s="673"/>
      <c r="O10" s="673"/>
      <c r="P10" s="673"/>
      <c r="Q10" s="672" t="s">
        <v>80</v>
      </c>
      <c r="R10" s="674"/>
    </row>
    <row r="11" spans="1:19" ht="13.2" x14ac:dyDescent="0.25">
      <c r="A11" s="11" t="s">
        <v>78</v>
      </c>
      <c r="B11" s="81" t="s">
        <v>75</v>
      </c>
      <c r="C11" s="11" t="str">
        <f t="shared" si="0"/>
        <v>Construção de Praças Urbanas, Rodovias, Ferrovias e recapeamento e pavimentação de vias urbanas-DF</v>
      </c>
      <c r="E11" s="82">
        <v>1.0200000000000001E-2</v>
      </c>
      <c r="F11" s="82">
        <v>1.11E-2</v>
      </c>
      <c r="G11" s="82">
        <v>1.21E-2</v>
      </c>
      <c r="I11" s="678" t="s">
        <v>68</v>
      </c>
      <c r="J11" s="679"/>
      <c r="K11" s="679"/>
      <c r="L11" s="679"/>
      <c r="M11" s="679"/>
      <c r="N11" s="679"/>
      <c r="O11" s="679"/>
      <c r="P11" s="680"/>
      <c r="Q11" s="681" t="s">
        <v>81</v>
      </c>
      <c r="R11" s="682"/>
    </row>
    <row r="12" spans="1:19" ht="13.2" x14ac:dyDescent="0.25">
      <c r="A12" s="11" t="s">
        <v>78</v>
      </c>
      <c r="B12" s="81" t="s">
        <v>60</v>
      </c>
      <c r="C12" s="11" t="str">
        <f t="shared" si="0"/>
        <v>Construção de Praças Urbanas, Rodovias, Ferrovias e recapeamento e pavimentação de vias urbanas-L</v>
      </c>
      <c r="E12" s="82">
        <v>6.6400000000000001E-2</v>
      </c>
      <c r="F12" s="82">
        <v>7.2999999999999995E-2</v>
      </c>
      <c r="G12" s="82">
        <v>8.6899999999999991E-2</v>
      </c>
    </row>
    <row r="13" spans="1:19" ht="15" customHeight="1" x14ac:dyDescent="0.25">
      <c r="A13" s="11" t="s">
        <v>78</v>
      </c>
      <c r="B13" s="85" t="s">
        <v>76</v>
      </c>
      <c r="C13" s="11" t="str">
        <f t="shared" si="0"/>
        <v>Construção de Praças Urbanas, Rodovias, Ferrovias e recapeamento e pavimentação de vias urbanas-BDI PAD</v>
      </c>
      <c r="E13" s="82">
        <v>0.19600000000000001</v>
      </c>
      <c r="F13" s="82">
        <v>0.2097</v>
      </c>
      <c r="G13" s="82">
        <v>0.24230000000000002</v>
      </c>
      <c r="I13" s="666" t="s">
        <v>82</v>
      </c>
      <c r="J13" s="666"/>
      <c r="K13" s="666"/>
      <c r="L13" s="666"/>
      <c r="M13" s="666"/>
      <c r="N13" s="666"/>
      <c r="O13" s="666"/>
      <c r="P13" s="666"/>
      <c r="Q13" s="667">
        <v>0.6</v>
      </c>
      <c r="R13" s="667"/>
    </row>
    <row r="14" spans="1:19" ht="15" customHeight="1" x14ac:dyDescent="0.25">
      <c r="A14" s="11" t="s">
        <v>83</v>
      </c>
      <c r="B14" s="81" t="s">
        <v>69</v>
      </c>
      <c r="C14" s="11" t="str">
        <f t="shared" si="0"/>
        <v>Construção de Redes de Abastecimento de Água, Coleta de Esgoto-AC</v>
      </c>
      <c r="E14" s="82">
        <v>3.4300000000000004E-2</v>
      </c>
      <c r="F14" s="82">
        <v>4.9299999999999997E-2</v>
      </c>
      <c r="G14" s="82">
        <v>6.7099999999999993E-2</v>
      </c>
      <c r="I14" s="668" t="s">
        <v>84</v>
      </c>
      <c r="J14" s="668"/>
      <c r="K14" s="668"/>
      <c r="L14" s="668"/>
      <c r="M14" s="668"/>
      <c r="N14" s="668"/>
      <c r="O14" s="668"/>
      <c r="P14" s="668"/>
      <c r="Q14" s="667">
        <v>0.05</v>
      </c>
      <c r="R14" s="667"/>
    </row>
    <row r="15" spans="1:19" ht="13.2" x14ac:dyDescent="0.25">
      <c r="A15" s="11" t="str">
        <f>A14</f>
        <v>Construção de Redes de Abastecimento de Água, Coleta de Esgoto</v>
      </c>
      <c r="B15" s="81" t="s">
        <v>71</v>
      </c>
      <c r="C15" s="11" t="str">
        <f t="shared" si="0"/>
        <v>Construção de Redes de Abastecimento de Água, Coleta de Esgoto-SG</v>
      </c>
      <c r="E15" s="82">
        <v>2.8000000000000004E-3</v>
      </c>
      <c r="F15" s="82">
        <v>4.8999999999999998E-3</v>
      </c>
      <c r="G15" s="82">
        <v>7.4999999999999997E-3</v>
      </c>
    </row>
    <row r="16" spans="1:19" ht="13.8" x14ac:dyDescent="0.25">
      <c r="B16" s="81"/>
      <c r="E16" s="82"/>
      <c r="F16" s="82"/>
      <c r="G16" s="82"/>
      <c r="I16" s="669" t="s">
        <v>85</v>
      </c>
      <c r="J16" s="669"/>
      <c r="K16" s="669"/>
      <c r="L16" s="669"/>
      <c r="M16" s="669" t="s">
        <v>86</v>
      </c>
      <c r="N16" s="670" t="s">
        <v>87</v>
      </c>
      <c r="O16" s="670" t="s">
        <v>88</v>
      </c>
      <c r="P16" s="671" t="s">
        <v>89</v>
      </c>
      <c r="Q16" s="671"/>
      <c r="R16" s="671"/>
    </row>
    <row r="17" spans="1:18" ht="13.8" x14ac:dyDescent="0.25">
      <c r="A17" s="11" t="str">
        <f>A15</f>
        <v>Construção de Redes de Abastecimento de Água, Coleta de Esgoto</v>
      </c>
      <c r="B17" s="81" t="s">
        <v>72</v>
      </c>
      <c r="C17" s="11" t="str">
        <f t="shared" si="0"/>
        <v>Construção de Redes de Abastecimento de Água, Coleta de Esgoto-R</v>
      </c>
      <c r="E17" s="82">
        <v>0.01</v>
      </c>
      <c r="F17" s="82">
        <v>1.3899999999999999E-2</v>
      </c>
      <c r="G17" s="82">
        <v>1.7399999999999999E-2</v>
      </c>
      <c r="I17" s="669"/>
      <c r="J17" s="669"/>
      <c r="K17" s="669"/>
      <c r="L17" s="669"/>
      <c r="M17" s="669"/>
      <c r="N17" s="670"/>
      <c r="O17" s="670"/>
      <c r="P17" s="86" t="s">
        <v>28</v>
      </c>
      <c r="Q17" s="86" t="s">
        <v>26</v>
      </c>
      <c r="R17" s="87" t="s">
        <v>27</v>
      </c>
    </row>
    <row r="18" spans="1:18" ht="30.75" customHeight="1" x14ac:dyDescent="0.25">
      <c r="A18" s="11" t="str">
        <f>A17</f>
        <v>Construção de Redes de Abastecimento de Água, Coleta de Esgoto</v>
      </c>
      <c r="B18" s="81" t="s">
        <v>75</v>
      </c>
      <c r="C18" s="11" t="str">
        <f t="shared" si="0"/>
        <v>Construção de Redes de Abastecimento de Água, Coleta de Esgoto-DF</v>
      </c>
      <c r="E18" s="82">
        <v>9.3999999999999986E-3</v>
      </c>
      <c r="F18" s="82">
        <v>9.8999999999999991E-3</v>
      </c>
      <c r="G18" s="82">
        <v>1.1699999999999999E-2</v>
      </c>
      <c r="I18" s="663" t="str">
        <f>IF($I$11=$A$56,"Encargos Sociais incidentes sobre a mão de obra","Administração Central")</f>
        <v>Administração Central</v>
      </c>
      <c r="J18" s="663"/>
      <c r="K18" s="663"/>
      <c r="L18" s="663"/>
      <c r="M18" s="88" t="str">
        <f>IF($I$11=$A$56,"K1","AC")</f>
        <v>AC</v>
      </c>
      <c r="N18" s="89">
        <v>3.5000000000000003E-2</v>
      </c>
      <c r="O18" s="90" t="s">
        <v>90</v>
      </c>
      <c r="P18" s="91">
        <f>VLOOKUP(CONCATENATE(I$11,"-",M18),$C$2:$G$47,3,FALSE)</f>
        <v>0.03</v>
      </c>
      <c r="Q18" s="91">
        <f>VLOOKUP(CONCATENATE(I$11,"-",M18),$C$2:$G$47,4,FALSE)</f>
        <v>0.04</v>
      </c>
      <c r="R18" s="91">
        <f>VLOOKUP(CONCATENATE(I$11,"-",M18),$C$2:$G$47,5,FALSE)</f>
        <v>5.5E-2</v>
      </c>
    </row>
    <row r="19" spans="1:18" ht="30.75" customHeight="1" x14ac:dyDescent="0.25">
      <c r="A19" s="11" t="str">
        <f>A18</f>
        <v>Construção de Redes de Abastecimento de Água, Coleta de Esgoto</v>
      </c>
      <c r="B19" s="81" t="s">
        <v>60</v>
      </c>
      <c r="C19" s="11" t="str">
        <f t="shared" si="0"/>
        <v>Construção de Redes de Abastecimento de Água, Coleta de Esgoto-L</v>
      </c>
      <c r="E19" s="82">
        <v>6.7400000000000002E-2</v>
      </c>
      <c r="F19" s="82">
        <v>8.0399999999999985E-2</v>
      </c>
      <c r="G19" s="82">
        <v>9.4E-2</v>
      </c>
      <c r="I19" s="663" t="str">
        <f>IF($I$11=$A$56,"Administração Central da empresa ou consultoria - overhead","Seguro e Garantia")</f>
        <v>Seguro e Garantia</v>
      </c>
      <c r="J19" s="663"/>
      <c r="K19" s="663"/>
      <c r="L19" s="663"/>
      <c r="M19" s="88" t="str">
        <f>IF($I$11=$A$56,"K2","SG")</f>
        <v>SG</v>
      </c>
      <c r="N19" s="89">
        <v>8.9999999999999993E-3</v>
      </c>
      <c r="O19" s="90" t="s">
        <v>90</v>
      </c>
      <c r="P19" s="91">
        <f>VLOOKUP(CONCATENATE(I$11,"-",M19),$C$2:$G$47,3,FALSE)</f>
        <v>8.0000000000000002E-3</v>
      </c>
      <c r="Q19" s="91">
        <f>VLOOKUP(CONCATENATE(I$11,"-",M19),$C$2:$G$47,4,FALSE)</f>
        <v>8.0000000000000002E-3</v>
      </c>
      <c r="R19" s="91">
        <f>VLOOKUP(CONCATENATE(I$11,"-",M19),$C$2:$G$47,5,FALSE)</f>
        <v>0.01</v>
      </c>
    </row>
    <row r="20" spans="1:18" ht="30.75" customHeight="1" x14ac:dyDescent="0.25">
      <c r="A20" s="11" t="str">
        <f>A19</f>
        <v>Construção de Redes de Abastecimento de Água, Coleta de Esgoto</v>
      </c>
      <c r="B20" s="85" t="s">
        <v>76</v>
      </c>
      <c r="C20" s="11" t="str">
        <f t="shared" si="0"/>
        <v>Construção de Redes de Abastecimento de Água, Coleta de Esgoto-BDI PAD</v>
      </c>
      <c r="E20" s="82">
        <v>0.20760000000000001</v>
      </c>
      <c r="F20" s="82">
        <v>0.24179999999999999</v>
      </c>
      <c r="G20" s="82">
        <v>0.26440000000000002</v>
      </c>
      <c r="I20" s="663" t="str">
        <f>IF($I$11=$A$56,"","Risco")</f>
        <v>Risco</v>
      </c>
      <c r="J20" s="663"/>
      <c r="K20" s="663"/>
      <c r="L20" s="663"/>
      <c r="M20" s="88" t="str">
        <f>IF($I$11=$A$56,"","R")</f>
        <v>R</v>
      </c>
      <c r="N20" s="89">
        <v>1.2E-2</v>
      </c>
      <c r="O20" s="90" t="s">
        <v>90</v>
      </c>
      <c r="P20" s="91">
        <f>VLOOKUP(CONCATENATE(I$11,"-",M20),$C$2:$G$47,3,FALSE)</f>
        <v>9.7000000000000003E-3</v>
      </c>
      <c r="Q20" s="91">
        <f>VLOOKUP(CONCATENATE(I$11,"-",M20),$C$2:$G$47,4,FALSE)</f>
        <v>1.2699999999999999E-2</v>
      </c>
      <c r="R20" s="91">
        <f>VLOOKUP(CONCATENATE(I$11,"-",M20),$C$2:$G$47,5,FALSE)</f>
        <v>1.2699999999999999E-2</v>
      </c>
    </row>
    <row r="21" spans="1:18" ht="30.75" customHeight="1" x14ac:dyDescent="0.25">
      <c r="A21" s="11" t="s">
        <v>30</v>
      </c>
      <c r="B21" s="81" t="s">
        <v>69</v>
      </c>
      <c r="C21" s="11" t="str">
        <f t="shared" si="0"/>
        <v>Construção e Manutenção de Estações e Redes de Distribuição de Energia Elétrica-AC</v>
      </c>
      <c r="E21" s="82">
        <v>5.2900000000000003E-2</v>
      </c>
      <c r="F21" s="82">
        <v>5.9200000000000003E-2</v>
      </c>
      <c r="G21" s="82">
        <v>7.9299999999999995E-2</v>
      </c>
      <c r="I21" s="663" t="str">
        <f>IF($I$11=$A$56,"","Despesas Financeiras")</f>
        <v>Despesas Financeiras</v>
      </c>
      <c r="J21" s="663"/>
      <c r="K21" s="663"/>
      <c r="L21" s="663"/>
      <c r="M21" s="88" t="str">
        <f>IF($I$11=$A$56,"","DF")</f>
        <v>DF</v>
      </c>
      <c r="N21" s="89">
        <v>0.01</v>
      </c>
      <c r="O21" s="90" t="s">
        <v>90</v>
      </c>
      <c r="P21" s="91">
        <f>VLOOKUP(CONCATENATE(I$11,"-",M21),$C$2:$G$47,3,FALSE)</f>
        <v>5.8999999999999999E-3</v>
      </c>
      <c r="Q21" s="91">
        <f>VLOOKUP(CONCATENATE(I$11,"-",M21),$C$2:$G$47,4,FALSE)</f>
        <v>1.23E-2</v>
      </c>
      <c r="R21" s="91">
        <f>VLOOKUP(CONCATENATE(I$11,"-",M21),$C$2:$G$47,5,FALSE)</f>
        <v>1.3899999999999999E-2</v>
      </c>
    </row>
    <row r="22" spans="1:18" ht="30.75" customHeight="1" x14ac:dyDescent="0.25">
      <c r="A22" s="11" t="str">
        <f>A21</f>
        <v>Construção e Manutenção de Estações e Redes de Distribuição de Energia Elétrica</v>
      </c>
      <c r="B22" s="81" t="s">
        <v>71</v>
      </c>
      <c r="C22" s="11" t="str">
        <f t="shared" si="0"/>
        <v>Construção e Manutenção de Estações e Redes de Distribuição de Energia Elétrica-SG</v>
      </c>
      <c r="E22" s="82">
        <v>2.5000000000000001E-3</v>
      </c>
      <c r="F22" s="82">
        <v>5.1000000000000004E-3</v>
      </c>
      <c r="G22" s="82">
        <v>5.6000000000000008E-3</v>
      </c>
      <c r="I22" s="663" t="str">
        <f>IF($I$11=$A$56,"Margem bruta da empresa de consultoria","Lucro")</f>
        <v>Lucro</v>
      </c>
      <c r="J22" s="663"/>
      <c r="K22" s="663"/>
      <c r="L22" s="663"/>
      <c r="M22" s="88" t="str">
        <f>IF($I$11=$A$56,"K3","L")</f>
        <v>L</v>
      </c>
      <c r="N22" s="89">
        <v>7.2999999999999995E-2</v>
      </c>
      <c r="O22" s="90" t="s">
        <v>90</v>
      </c>
      <c r="P22" s="91">
        <f>VLOOKUP(CONCATENATE(I$11,"-",M22),$C$2:$G$47,3,FALSE)</f>
        <v>6.1600000000000002E-2</v>
      </c>
      <c r="Q22" s="91">
        <f>VLOOKUP(CONCATENATE(I$11,"-",M22),$C$2:$G$47,4,FALSE)</f>
        <v>7.400000000000001E-2</v>
      </c>
      <c r="R22" s="91">
        <f>VLOOKUP(CONCATENATE(I$11,"-",M22),$C$2:$G$47,5,FALSE)</f>
        <v>8.9600000000000013E-2</v>
      </c>
    </row>
    <row r="23" spans="1:18" ht="30.75" customHeight="1" x14ac:dyDescent="0.25">
      <c r="A23" s="11" t="str">
        <f>A22</f>
        <v>Construção e Manutenção de Estações e Redes de Distribuição de Energia Elétrica</v>
      </c>
      <c r="B23" s="81" t="s">
        <v>72</v>
      </c>
      <c r="C23" s="11" t="str">
        <f t="shared" si="0"/>
        <v>Construção e Manutenção de Estações e Redes de Distribuição de Energia Elétrica-R</v>
      </c>
      <c r="E23" s="82">
        <v>0.01</v>
      </c>
      <c r="F23" s="82">
        <v>1.4800000000000001E-2</v>
      </c>
      <c r="G23" s="82">
        <v>1.9699999999999999E-2</v>
      </c>
      <c r="I23" s="664" t="s">
        <v>91</v>
      </c>
      <c r="J23" s="664"/>
      <c r="K23" s="664"/>
      <c r="L23" s="664"/>
      <c r="M23" s="88" t="s">
        <v>92</v>
      </c>
      <c r="N23" s="89">
        <v>3.6499999999999998E-2</v>
      </c>
      <c r="O23" s="90" t="s">
        <v>90</v>
      </c>
      <c r="P23" s="91">
        <v>3.6499999999999998E-2</v>
      </c>
      <c r="Q23" s="91">
        <v>3.6499999999999998E-2</v>
      </c>
      <c r="R23" s="91">
        <v>3.6499999999999998E-2</v>
      </c>
    </row>
    <row r="24" spans="1:18" ht="30.75" customHeight="1" x14ac:dyDescent="0.25">
      <c r="A24" s="11" t="str">
        <f>A23</f>
        <v>Construção e Manutenção de Estações e Redes de Distribuição de Energia Elétrica</v>
      </c>
      <c r="B24" s="81" t="s">
        <v>75</v>
      </c>
      <c r="C24" s="11" t="str">
        <f t="shared" si="0"/>
        <v>Construção e Manutenção de Estações e Redes de Distribuição de Energia Elétrica-DF</v>
      </c>
      <c r="E24" s="82">
        <v>1.01E-2</v>
      </c>
      <c r="F24" s="82">
        <v>1.0700000000000001E-2</v>
      </c>
      <c r="G24" s="82">
        <v>1.11E-2</v>
      </c>
      <c r="I24" s="663" t="s">
        <v>93</v>
      </c>
      <c r="J24" s="663"/>
      <c r="K24" s="663"/>
      <c r="L24" s="663"/>
      <c r="M24" s="88" t="s">
        <v>94</v>
      </c>
      <c r="N24" s="91">
        <f>IF(I11&lt;&gt;A55,Q14*Q13,0)</f>
        <v>0.03</v>
      </c>
      <c r="O24" s="90" t="s">
        <v>90</v>
      </c>
      <c r="P24" s="91">
        <v>0</v>
      </c>
      <c r="Q24" s="91">
        <v>2.5000000000000001E-2</v>
      </c>
      <c r="R24" s="91">
        <v>0.05</v>
      </c>
    </row>
    <row r="25" spans="1:18" ht="30.75" customHeight="1" x14ac:dyDescent="0.25">
      <c r="A25" s="11" t="str">
        <f>A24</f>
        <v>Construção e Manutenção de Estações e Redes de Distribuição de Energia Elétrica</v>
      </c>
      <c r="B25" s="81" t="s">
        <v>60</v>
      </c>
      <c r="C25" s="11" t="str">
        <f t="shared" si="0"/>
        <v>Construção e Manutenção de Estações e Redes de Distribuição de Energia Elétrica-L</v>
      </c>
      <c r="E25" s="82">
        <v>0.08</v>
      </c>
      <c r="F25" s="82">
        <v>8.3100000000000007E-2</v>
      </c>
      <c r="G25" s="82">
        <v>9.5100000000000004E-2</v>
      </c>
      <c r="I25" s="663" t="s">
        <v>95</v>
      </c>
      <c r="J25" s="663"/>
      <c r="K25" s="663"/>
      <c r="L25" s="663"/>
      <c r="M25" s="88" t="s">
        <v>96</v>
      </c>
      <c r="N25" s="91">
        <f>IF(Q11="Sim",4.5%,0%)</f>
        <v>4.4999999999999998E-2</v>
      </c>
      <c r="O25" s="90" t="str">
        <f>IF(AND(N25&gt;=P25, N25&lt;=R25), "OK", "Não OK")</f>
        <v>OK</v>
      </c>
      <c r="P25" s="92">
        <v>0</v>
      </c>
      <c r="Q25" s="92">
        <v>4.4999999999999998E-2</v>
      </c>
      <c r="R25" s="92">
        <v>4.4999999999999998E-2</v>
      </c>
    </row>
    <row r="26" spans="1:18" ht="30.75" customHeight="1" x14ac:dyDescent="0.25">
      <c r="A26" s="11" t="str">
        <f>A25</f>
        <v>Construção e Manutenção de Estações e Redes de Distribuição de Energia Elétrica</v>
      </c>
      <c r="B26" s="85" t="s">
        <v>76</v>
      </c>
      <c r="C26" s="11" t="str">
        <f t="shared" si="0"/>
        <v>Construção e Manutenção de Estações e Redes de Distribuição de Energia Elétrica-BDI PAD</v>
      </c>
      <c r="E26" s="82">
        <v>0.24</v>
      </c>
      <c r="F26" s="82">
        <v>0.25840000000000002</v>
      </c>
      <c r="G26" s="82">
        <v>0.27860000000000001</v>
      </c>
      <c r="I26" s="663" t="s">
        <v>97</v>
      </c>
      <c r="J26" s="663"/>
      <c r="K26" s="663"/>
      <c r="L26" s="663"/>
      <c r="M26" s="93" t="s">
        <v>76</v>
      </c>
      <c r="N26" s="91">
        <f>ROUND((((1+N18+N19+N20)*(1+N21)*(1+N22)/(1-(N23+N24)))-1),4)</f>
        <v>0.22589999999999999</v>
      </c>
      <c r="O26" s="90" t="str">
        <f>IF(OR($I$11=$A$56,AND(N26&gt;=P26, N26&lt;=R26)), "OK", "NÃO OK")</f>
        <v>OK</v>
      </c>
      <c r="P26" s="91">
        <f>VLOOKUP(CONCATENATE($I$11,"-",$M26),$C$2:$G$47,3,FALSE)</f>
        <v>0.2034</v>
      </c>
      <c r="Q26" s="91">
        <f>VLOOKUP(CONCATENATE($I$11,"-",$M26),$C$2:$G$47,4,FALSE)</f>
        <v>0.22120000000000001</v>
      </c>
      <c r="R26" s="91">
        <f>VLOOKUP(CONCATENATE($I$11,"-",$M26),$C$2:$G$47,5,FALSE)</f>
        <v>0.25</v>
      </c>
    </row>
    <row r="27" spans="1:18" ht="30" customHeight="1" x14ac:dyDescent="0.25">
      <c r="A27" s="11" t="s">
        <v>98</v>
      </c>
      <c r="B27" s="81" t="s">
        <v>69</v>
      </c>
      <c r="C27" s="11" t="str">
        <f t="shared" si="0"/>
        <v>Obras Portuárias, Marítimas e Fluviais-AC</v>
      </c>
      <c r="E27" s="82">
        <v>0.04</v>
      </c>
      <c r="F27" s="82">
        <v>5.5199999999999999E-2</v>
      </c>
      <c r="G27" s="82">
        <v>7.85E-2</v>
      </c>
      <c r="I27" s="665" t="s">
        <v>99</v>
      </c>
      <c r="J27" s="665"/>
      <c r="K27" s="665"/>
      <c r="L27" s="665"/>
      <c r="M27" s="94" t="s">
        <v>100</v>
      </c>
      <c r="N27" s="95">
        <f>ROUND((((1+N18+N19+N20)*(1+N21)*(1+N22)/(1-(N23+N24+N25)))-1),4)</f>
        <v>0.28799999999999998</v>
      </c>
      <c r="O27" s="96" t="str">
        <f>IF(Q11&lt;&gt;"Sim","",IF(COUNTIF($O$18:$O$26,"NÃO OK")&gt;0,"NÃO OK","OK"))</f>
        <v>OK</v>
      </c>
      <c r="P27" s="661"/>
      <c r="Q27" s="661"/>
      <c r="R27" s="661"/>
    </row>
    <row r="28" spans="1:18" ht="13.2" x14ac:dyDescent="0.25">
      <c r="A28" s="11" t="str">
        <f>A27</f>
        <v>Obras Portuárias, Marítimas e Fluviais</v>
      </c>
      <c r="B28" s="81" t="s">
        <v>71</v>
      </c>
      <c r="C28" s="11" t="str">
        <f t="shared" si="0"/>
        <v>Obras Portuárias, Marítimas e Fluviais-SG</v>
      </c>
      <c r="E28" s="82">
        <v>8.1000000000000013E-3</v>
      </c>
      <c r="F28" s="82">
        <v>1.2199999999999999E-2</v>
      </c>
      <c r="G28" s="82">
        <v>1.9900000000000001E-2</v>
      </c>
    </row>
    <row r="29" spans="1:18" ht="27.75" customHeight="1" x14ac:dyDescent="0.25">
      <c r="A29" s="11" t="str">
        <f>A28</f>
        <v>Obras Portuárias, Marítimas e Fluviais</v>
      </c>
      <c r="B29" s="81" t="s">
        <v>72</v>
      </c>
      <c r="C29" s="11" t="str">
        <f t="shared" si="0"/>
        <v>Obras Portuárias, Marítimas e Fluviais-R</v>
      </c>
      <c r="E29" s="82">
        <v>1.46E-2</v>
      </c>
      <c r="F29" s="82">
        <v>2.3199999999999998E-2</v>
      </c>
      <c r="G29" s="82">
        <v>3.1600000000000003E-2</v>
      </c>
      <c r="I29" s="662" t="s">
        <v>101</v>
      </c>
      <c r="J29" s="662"/>
      <c r="K29" s="662"/>
      <c r="L29" s="662"/>
      <c r="M29" s="662"/>
      <c r="N29" s="662"/>
      <c r="O29" s="662"/>
      <c r="P29" s="662"/>
      <c r="Q29" s="662"/>
      <c r="R29" s="662"/>
    </row>
    <row r="30" spans="1:18" ht="27.75" customHeight="1" x14ac:dyDescent="0.3">
      <c r="B30" s="81"/>
      <c r="E30" s="82"/>
      <c r="F30" s="82"/>
      <c r="G30" s="82"/>
      <c r="I30" s="97"/>
      <c r="J30" s="97"/>
      <c r="K30" s="97"/>
      <c r="L30" s="655" t="str">
        <f>IF(Q11="Sim","BDI.DES =","BDI.PAD =")</f>
        <v>BDI.DES =</v>
      </c>
      <c r="M30" s="656" t="str">
        <f>IF($I$11=$A$56,"(1+K1+K2)*(1+K3)","(1+AC + S + R + G)*(1 + DF)*(1+L)")</f>
        <v>(1+AC + S + R + G)*(1 + DF)*(1+L)</v>
      </c>
      <c r="N30" s="656"/>
      <c r="O30" s="656"/>
      <c r="P30" s="657" t="s">
        <v>102</v>
      </c>
      <c r="Q30" s="97"/>
      <c r="R30" s="97"/>
    </row>
    <row r="31" spans="1:18" ht="27.75" customHeight="1" x14ac:dyDescent="0.25">
      <c r="B31" s="81"/>
      <c r="E31" s="82"/>
      <c r="F31" s="82"/>
      <c r="G31" s="82"/>
      <c r="I31" s="97"/>
      <c r="J31" s="97"/>
      <c r="K31" s="97"/>
      <c r="L31" s="655"/>
      <c r="M31" s="659" t="str">
        <f>IF(Q11="Sim","(1-CP-ISS-CRPB)","(1-CP-ISS)")</f>
        <v>(1-CP-ISS-CRPB)</v>
      </c>
      <c r="N31" s="659"/>
      <c r="O31" s="659"/>
      <c r="P31" s="658"/>
      <c r="Q31" s="97"/>
      <c r="R31" s="97"/>
    </row>
    <row r="32" spans="1:18" ht="20.100000000000001" customHeight="1" x14ac:dyDescent="0.25">
      <c r="A32" s="11" t="str">
        <f>A29</f>
        <v>Obras Portuárias, Marítimas e Fluviais</v>
      </c>
      <c r="B32" s="81" t="s">
        <v>75</v>
      </c>
      <c r="C32" s="11" t="str">
        <f t="shared" si="0"/>
        <v>Obras Portuárias, Marítimas e Fluviais-DF</v>
      </c>
      <c r="E32" s="82">
        <v>9.3999999999999986E-3</v>
      </c>
      <c r="F32" s="82">
        <v>1.0200000000000001E-2</v>
      </c>
      <c r="G32" s="82">
        <v>1.3300000000000001E-2</v>
      </c>
      <c r="I32" s="98"/>
      <c r="J32" s="98"/>
      <c r="K32" s="98"/>
      <c r="L32" s="98"/>
      <c r="M32" s="98"/>
      <c r="N32" s="98"/>
      <c r="O32" s="98"/>
      <c r="P32" s="98"/>
      <c r="Q32" s="98"/>
      <c r="R32" s="98"/>
    </row>
    <row r="33" spans="1:18" ht="50.1" customHeight="1" x14ac:dyDescent="0.25">
      <c r="A33" s="11" t="str">
        <f>A32</f>
        <v>Obras Portuárias, Marítimas e Fluviais</v>
      </c>
      <c r="B33" s="81" t="s">
        <v>60</v>
      </c>
      <c r="C33" s="11" t="str">
        <f t="shared" si="0"/>
        <v>Obras Portuárias, Marítimas e Fluviais-L</v>
      </c>
      <c r="E33" s="82">
        <v>7.1399999999999991E-2</v>
      </c>
      <c r="F33" s="82">
        <v>8.4000000000000005E-2</v>
      </c>
      <c r="G33" s="82">
        <v>0.1043</v>
      </c>
      <c r="I33" s="660" t="str">
        <f>CONCATENATE("Declaro para os devidos fins que, conforme legislação tributária municipal, a base de cálculo para ",I11,", é de ",Q13*100,"%, com a respectiva alíquota de ",Q14*100,"%.")</f>
        <v>Declaro para os devidos fins que, conforme legislação tributária municipal, a base de cálculo para Construção e Reforma de Edifícios, é de 60%, com a respectiva alíquota de 5%.</v>
      </c>
      <c r="J33" s="660"/>
      <c r="K33" s="660"/>
      <c r="L33" s="660"/>
      <c r="M33" s="660"/>
      <c r="N33" s="660"/>
      <c r="O33" s="660"/>
      <c r="P33" s="660"/>
      <c r="Q33" s="660"/>
      <c r="R33" s="660"/>
    </row>
    <row r="34" spans="1:18" ht="22.5" customHeight="1" x14ac:dyDescent="0.25">
      <c r="A34" s="11" t="str">
        <f>A33</f>
        <v>Obras Portuárias, Marítimas e Fluviais</v>
      </c>
      <c r="B34" s="85" t="s">
        <v>76</v>
      </c>
      <c r="C34" s="11" t="str">
        <f t="shared" si="0"/>
        <v>Obras Portuárias, Marítimas e Fluviais-BDI PAD</v>
      </c>
      <c r="E34" s="82">
        <v>0.22800000000000001</v>
      </c>
      <c r="F34" s="82">
        <v>0.27479999999999999</v>
      </c>
      <c r="G34" s="82">
        <v>0.3095</v>
      </c>
    </row>
    <row r="35" spans="1:18" ht="13.2" x14ac:dyDescent="0.25">
      <c r="B35" s="85"/>
      <c r="E35" s="82"/>
      <c r="F35" s="82"/>
      <c r="G35" s="82"/>
    </row>
    <row r="36" spans="1:18" ht="13.2" x14ac:dyDescent="0.25">
      <c r="A36" s="11" t="s">
        <v>29</v>
      </c>
      <c r="B36" s="81" t="s">
        <v>69</v>
      </c>
      <c r="C36" s="11" t="str">
        <f t="shared" si="0"/>
        <v>Fornecimento de Materiais e Equipamentos-AC</v>
      </c>
      <c r="E36" s="82">
        <v>1.4999999999999999E-2</v>
      </c>
      <c r="F36" s="82">
        <v>3.4500000000000003E-2</v>
      </c>
      <c r="G36" s="82">
        <v>4.4900000000000002E-2</v>
      </c>
      <c r="I36" s="654" t="s">
        <v>103</v>
      </c>
      <c r="J36" s="654"/>
      <c r="K36" s="654"/>
      <c r="L36" s="654"/>
      <c r="P36" s="99" t="s">
        <v>104</v>
      </c>
    </row>
    <row r="37" spans="1:18" ht="13.2" x14ac:dyDescent="0.25">
      <c r="A37" s="11" t="str">
        <f>A36</f>
        <v>Fornecimento de Materiais e Equipamentos</v>
      </c>
      <c r="B37" s="81" t="s">
        <v>71</v>
      </c>
      <c r="C37" s="11" t="str">
        <f t="shared" si="0"/>
        <v>Fornecimento de Materiais e Equipamentos-SG</v>
      </c>
      <c r="E37" s="82">
        <v>3.0000000000000001E-3</v>
      </c>
      <c r="F37" s="82">
        <v>4.7999999999999996E-3</v>
      </c>
      <c r="G37" s="82">
        <v>8.199999999999999E-3</v>
      </c>
      <c r="I37" s="653" t="s">
        <v>301</v>
      </c>
      <c r="J37" s="653"/>
      <c r="K37" s="653"/>
      <c r="L37" s="653"/>
      <c r="N37" s="100"/>
      <c r="P37" s="652" t="s">
        <v>369</v>
      </c>
      <c r="Q37" s="652"/>
      <c r="R37" s="652"/>
    </row>
    <row r="38" spans="1:18" ht="13.2" x14ac:dyDescent="0.25">
      <c r="A38" s="11" t="str">
        <f>A37</f>
        <v>Fornecimento de Materiais e Equipamentos</v>
      </c>
      <c r="B38" s="81" t="s">
        <v>72</v>
      </c>
      <c r="C38" s="11" t="str">
        <f t="shared" si="0"/>
        <v>Fornecimento de Materiais e Equipamentos-R</v>
      </c>
      <c r="E38" s="82">
        <v>5.6000000000000008E-3</v>
      </c>
      <c r="F38" s="82">
        <v>8.5000000000000006E-3</v>
      </c>
      <c r="G38" s="82">
        <v>8.8999999999999999E-3</v>
      </c>
    </row>
    <row r="39" spans="1:18" ht="31.5" customHeight="1" x14ac:dyDescent="0.25">
      <c r="A39" s="11" t="str">
        <f>A38</f>
        <v>Fornecimento de Materiais e Equipamentos</v>
      </c>
      <c r="B39" s="81" t="s">
        <v>75</v>
      </c>
      <c r="C39" s="11" t="str">
        <f t="shared" si="0"/>
        <v>Fornecimento de Materiais e Equipamentos-DF</v>
      </c>
      <c r="E39" s="82">
        <v>8.5000000000000006E-3</v>
      </c>
      <c r="F39" s="82">
        <v>8.5000000000000006E-3</v>
      </c>
      <c r="G39" s="82">
        <v>1.11E-2</v>
      </c>
      <c r="I39" s="650"/>
      <c r="J39" s="650"/>
      <c r="K39" s="650"/>
      <c r="L39" s="650"/>
      <c r="M39" s="101"/>
      <c r="N39" s="101"/>
      <c r="O39" s="650"/>
      <c r="P39" s="650"/>
      <c r="Q39" s="650"/>
      <c r="R39" s="650"/>
    </row>
    <row r="40" spans="1:18" ht="13.2" x14ac:dyDescent="0.25">
      <c r="A40" s="11" t="str">
        <f>A39</f>
        <v>Fornecimento de Materiais e Equipamentos</v>
      </c>
      <c r="B40" s="81" t="s">
        <v>60</v>
      </c>
      <c r="C40" s="11" t="str">
        <f t="shared" si="0"/>
        <v>Fornecimento de Materiais e Equipamentos-L</v>
      </c>
      <c r="E40" s="82">
        <v>3.5000000000000003E-2</v>
      </c>
      <c r="F40" s="82">
        <v>5.1100000000000007E-2</v>
      </c>
      <c r="G40" s="82">
        <v>6.2199999999999998E-2</v>
      </c>
      <c r="I40" s="651" t="s">
        <v>105</v>
      </c>
      <c r="J40" s="651"/>
      <c r="K40" s="651"/>
      <c r="L40" s="651"/>
      <c r="M40" s="9"/>
      <c r="N40" s="9"/>
      <c r="O40" s="651" t="s">
        <v>106</v>
      </c>
      <c r="P40" s="651"/>
      <c r="Q40" s="651"/>
      <c r="R40" s="651"/>
    </row>
    <row r="41" spans="1:18" ht="15" customHeight="1" x14ac:dyDescent="0.25">
      <c r="A41" s="11" t="str">
        <f>A40</f>
        <v>Fornecimento de Materiais e Equipamentos</v>
      </c>
      <c r="B41" s="85" t="s">
        <v>76</v>
      </c>
      <c r="C41" s="11" t="str">
        <f t="shared" si="0"/>
        <v>Fornecimento de Materiais e Equipamentos-BDI PAD</v>
      </c>
      <c r="E41" s="82">
        <v>0.111</v>
      </c>
      <c r="F41" s="82">
        <v>0.14019999999999999</v>
      </c>
      <c r="G41" s="82">
        <v>0.16800000000000001</v>
      </c>
      <c r="I41" s="102" t="s">
        <v>107</v>
      </c>
      <c r="J41" s="649" t="str">
        <f>'PLANILHA ORÇAMENTÁRIA'!C100</f>
        <v>EDUARDO RODRIGO VIEIRA LIMA</v>
      </c>
      <c r="K41" s="649"/>
      <c r="L41" s="649"/>
      <c r="M41" s="103"/>
      <c r="N41" s="103"/>
      <c r="O41" s="102" t="s">
        <v>107</v>
      </c>
      <c r="P41" s="652" t="s">
        <v>370</v>
      </c>
      <c r="Q41" s="652"/>
      <c r="R41" s="652"/>
    </row>
    <row r="42" spans="1:18" ht="13.8" x14ac:dyDescent="0.25">
      <c r="A42" s="11" t="s">
        <v>108</v>
      </c>
      <c r="B42" s="81" t="s">
        <v>109</v>
      </c>
      <c r="C42" s="11" t="str">
        <f t="shared" si="0"/>
        <v>Estudos e Projetos, Planos e Gerenciamento e outros correlatos-K1</v>
      </c>
      <c r="E42" s="82" t="s">
        <v>90</v>
      </c>
      <c r="F42" s="82" t="s">
        <v>90</v>
      </c>
      <c r="G42" s="82" t="s">
        <v>90</v>
      </c>
      <c r="I42" s="102" t="s">
        <v>110</v>
      </c>
      <c r="J42" s="649" t="str">
        <f>'PLANILHA ORÇAMENTÁRIA'!C101</f>
        <v>ENGENHEIRO CIVIL</v>
      </c>
      <c r="K42" s="649"/>
      <c r="L42" s="649"/>
      <c r="M42" s="103"/>
      <c r="N42" s="103"/>
      <c r="O42" s="102" t="s">
        <v>111</v>
      </c>
      <c r="P42" s="652" t="s">
        <v>371</v>
      </c>
      <c r="Q42" s="652"/>
      <c r="R42" s="652"/>
    </row>
    <row r="43" spans="1:18" ht="13.8" x14ac:dyDescent="0.25">
      <c r="A43" s="11" t="str">
        <f>A42</f>
        <v>Estudos e Projetos, Planos e Gerenciamento e outros correlatos</v>
      </c>
      <c r="B43" s="81" t="s">
        <v>112</v>
      </c>
      <c r="C43" s="11" t="str">
        <f t="shared" si="0"/>
        <v>Estudos e Projetos, Planos e Gerenciamento e outros correlatos-K2</v>
      </c>
      <c r="E43" s="82" t="s">
        <v>90</v>
      </c>
      <c r="F43" s="82">
        <v>0.2</v>
      </c>
      <c r="G43" s="82" t="s">
        <v>90</v>
      </c>
      <c r="I43" s="102" t="s">
        <v>113</v>
      </c>
      <c r="J43" s="649" t="str">
        <f>'PLANILHA ORÇAMENTÁRIA'!C102</f>
        <v>CREA 51.264/D-PR</v>
      </c>
      <c r="K43" s="649"/>
      <c r="L43" s="649"/>
      <c r="M43" s="103"/>
      <c r="N43" s="103"/>
      <c r="O43" s="103"/>
      <c r="P43" s="103"/>
      <c r="Q43" s="103"/>
      <c r="R43" s="103"/>
    </row>
    <row r="44" spans="1:18" ht="13.2" x14ac:dyDescent="0.25">
      <c r="A44" s="11" t="str">
        <f>A43</f>
        <v>Estudos e Projetos, Planos e Gerenciamento e outros correlatos</v>
      </c>
      <c r="B44" s="81" t="s">
        <v>114</v>
      </c>
      <c r="C44" s="11" t="str">
        <f t="shared" si="0"/>
        <v>Estudos e Projetos, Planos e Gerenciamento e outros correlatos-</v>
      </c>
      <c r="E44" s="82" t="s">
        <v>90</v>
      </c>
      <c r="F44" s="82" t="s">
        <v>90</v>
      </c>
      <c r="G44" s="82" t="s">
        <v>90</v>
      </c>
    </row>
    <row r="45" spans="1:18" ht="13.2" hidden="1" x14ac:dyDescent="0.25">
      <c r="A45" s="11" t="str">
        <f>A44</f>
        <v>Estudos e Projetos, Planos e Gerenciamento e outros correlatos</v>
      </c>
      <c r="B45" s="81" t="s">
        <v>114</v>
      </c>
      <c r="C45" s="11" t="str">
        <f t="shared" si="0"/>
        <v>Estudos e Projetos, Planos e Gerenciamento e outros correlatos-</v>
      </c>
      <c r="E45" s="82" t="s">
        <v>90</v>
      </c>
      <c r="F45" s="82" t="s">
        <v>90</v>
      </c>
      <c r="G45" s="82" t="s">
        <v>90</v>
      </c>
    </row>
    <row r="46" spans="1:18" ht="13.2" hidden="1" x14ac:dyDescent="0.25">
      <c r="A46" s="11" t="str">
        <f>A45</f>
        <v>Estudos e Projetos, Planos e Gerenciamento e outros correlatos</v>
      </c>
      <c r="B46" s="81" t="s">
        <v>115</v>
      </c>
      <c r="C46" s="11" t="str">
        <f t="shared" si="0"/>
        <v>Estudos e Projetos, Planos e Gerenciamento e outros correlatos-K3</v>
      </c>
      <c r="E46" s="82" t="s">
        <v>90</v>
      </c>
      <c r="F46" s="82">
        <v>0.12</v>
      </c>
      <c r="G46" s="82" t="s">
        <v>90</v>
      </c>
    </row>
    <row r="47" spans="1:18" ht="26.4" hidden="1" x14ac:dyDescent="0.25">
      <c r="A47" s="11" t="str">
        <f>A46</f>
        <v>Estudos e Projetos, Planos e Gerenciamento e outros correlatos</v>
      </c>
      <c r="B47" s="85" t="s">
        <v>76</v>
      </c>
      <c r="C47" s="11" t="str">
        <f t="shared" si="0"/>
        <v>Estudos e Projetos, Planos e Gerenciamento e outros correlatos-BDI PAD</v>
      </c>
      <c r="E47" s="82" t="s">
        <v>90</v>
      </c>
      <c r="F47" s="82" t="s">
        <v>90</v>
      </c>
      <c r="G47" s="82" t="s">
        <v>90</v>
      </c>
    </row>
    <row r="48" spans="1:18" ht="13.2" hidden="1" x14ac:dyDescent="0.25"/>
    <row r="49" spans="1:7" ht="13.2" hidden="1" x14ac:dyDescent="0.25"/>
    <row r="50" spans="1:7" ht="13.2" hidden="1" x14ac:dyDescent="0.25">
      <c r="A50" s="11" t="s">
        <v>68</v>
      </c>
    </row>
    <row r="51" spans="1:7" ht="13.2" hidden="1" x14ac:dyDescent="0.25">
      <c r="A51" s="11" t="s">
        <v>78</v>
      </c>
    </row>
    <row r="52" spans="1:7" ht="13.2" hidden="1" x14ac:dyDescent="0.25">
      <c r="A52" s="11" t="s">
        <v>83</v>
      </c>
    </row>
    <row r="53" spans="1:7" ht="13.2" hidden="1" x14ac:dyDescent="0.25">
      <c r="A53" s="11" t="s">
        <v>30</v>
      </c>
    </row>
    <row r="54" spans="1:7" ht="13.2" hidden="1" x14ac:dyDescent="0.25">
      <c r="A54" s="11" t="s">
        <v>98</v>
      </c>
    </row>
    <row r="55" spans="1:7" ht="13.2" hidden="1" x14ac:dyDescent="0.25">
      <c r="A55" s="11" t="s">
        <v>29</v>
      </c>
    </row>
    <row r="56" spans="1:7" ht="13.2" hidden="1" x14ac:dyDescent="0.25">
      <c r="A56" s="11" t="s">
        <v>108</v>
      </c>
    </row>
    <row r="57" spans="1:7" ht="13.8" hidden="1" x14ac:dyDescent="0.25">
      <c r="A57" s="104"/>
      <c r="B57" s="103"/>
      <c r="C57" s="103"/>
      <c r="D57" s="103"/>
      <c r="E57" s="103"/>
      <c r="F57" s="103"/>
      <c r="G57" s="103"/>
    </row>
    <row r="58" spans="1:7" ht="12.75" customHeight="1" x14ac:dyDescent="0.25"/>
    <row r="59" spans="1:7" ht="12.75" customHeight="1" x14ac:dyDescent="0.25"/>
  </sheetData>
  <sheetProtection password="E005" sheet="1"/>
  <protectedRanges>
    <protectedRange sqref="I5 K5 Q13:R14 N18:N23 I37 J41:L43 P37 P41:R42 I8 Q11" name="Intervalo1"/>
  </protectedRanges>
  <mergeCells count="50">
    <mergeCell ref="Q1:R1"/>
    <mergeCell ref="Q2:R2"/>
    <mergeCell ref="I4:J4"/>
    <mergeCell ref="K4:R4"/>
    <mergeCell ref="I5:J5"/>
    <mergeCell ref="K5:R5"/>
    <mergeCell ref="I7:R7"/>
    <mergeCell ref="I8:R8"/>
    <mergeCell ref="I10:P10"/>
    <mergeCell ref="Q10:R10"/>
    <mergeCell ref="I11:P11"/>
    <mergeCell ref="Q11:R11"/>
    <mergeCell ref="I13:P13"/>
    <mergeCell ref="Q13:R13"/>
    <mergeCell ref="I14:P14"/>
    <mergeCell ref="Q14:R14"/>
    <mergeCell ref="I16:L17"/>
    <mergeCell ref="M16:M17"/>
    <mergeCell ref="N16:N17"/>
    <mergeCell ref="O16:O17"/>
    <mergeCell ref="P16:R16"/>
    <mergeCell ref="P27:R27"/>
    <mergeCell ref="I29:R29"/>
    <mergeCell ref="I18:L18"/>
    <mergeCell ref="I19:L19"/>
    <mergeCell ref="I20:L20"/>
    <mergeCell ref="I21:L21"/>
    <mergeCell ref="I22:L22"/>
    <mergeCell ref="I23:L23"/>
    <mergeCell ref="I24:L24"/>
    <mergeCell ref="I25:L25"/>
    <mergeCell ref="I26:L26"/>
    <mergeCell ref="I27:L27"/>
    <mergeCell ref="L30:L31"/>
    <mergeCell ref="M30:O30"/>
    <mergeCell ref="P30:P31"/>
    <mergeCell ref="M31:O31"/>
    <mergeCell ref="I33:R33"/>
    <mergeCell ref="I37:L37"/>
    <mergeCell ref="P37:R37"/>
    <mergeCell ref="I36:L36"/>
    <mergeCell ref="J42:L42"/>
    <mergeCell ref="P42:R42"/>
    <mergeCell ref="J43:L43"/>
    <mergeCell ref="I39:L39"/>
    <mergeCell ref="O39:R39"/>
    <mergeCell ref="I40:L40"/>
    <mergeCell ref="O40:R40"/>
    <mergeCell ref="J41:L41"/>
    <mergeCell ref="P41:R41"/>
  </mergeCells>
  <conditionalFormatting sqref="O18:O27">
    <cfRule type="cellIs" dxfId="7" priority="7" stopIfTrue="1" operator="equal">
      <formula>"NÃO OK"</formula>
    </cfRule>
    <cfRule type="cellIs" dxfId="6" priority="8" stopIfTrue="1" operator="equal">
      <formula>"OK"</formula>
    </cfRule>
  </conditionalFormatting>
  <conditionalFormatting sqref="I26:N26">
    <cfRule type="expression" dxfId="5" priority="6" stopIfTrue="1">
      <formula>$Q$11="Não"</formula>
    </cfRule>
  </conditionalFormatting>
  <conditionalFormatting sqref="I27:N27">
    <cfRule type="expression" dxfId="4" priority="5" stopIfTrue="1">
      <formula>$Q$11="sim"</formula>
    </cfRule>
  </conditionalFormatting>
  <conditionalFormatting sqref="P27:R27">
    <cfRule type="expression" dxfId="3" priority="4" stopIfTrue="1">
      <formula>$Q$11="sim"</formula>
    </cfRule>
  </conditionalFormatting>
  <conditionalFormatting sqref="I14:P14">
    <cfRule type="expression" dxfId="2" priority="3" stopIfTrue="1">
      <formula>$I$11=$A$55</formula>
    </cfRule>
  </conditionalFormatting>
  <conditionalFormatting sqref="I13:P13 I33:R33">
    <cfRule type="expression" dxfId="1" priority="2" stopIfTrue="1">
      <formula>$I$11=$A$55</formula>
    </cfRule>
  </conditionalFormatting>
  <conditionalFormatting sqref="I5:R5 I11:R11 Q13:R14 N18:N23 I37:L37 P37:R37 J41:L43 P41:R42 I8">
    <cfRule type="cellIs" dxfId="0" priority="1" stopIfTrue="1" operator="notEqual">
      <formula>""</formula>
    </cfRule>
  </conditionalFormatting>
  <dataValidations count="7">
    <dataValidation type="list" allowBlank="1" showInputMessage="1" showErrorMessage="1" sqref="Q11:R11 JM11:JN11 TI11:TJ11 ADE11:ADF11 ANA11:ANB11 AWW11:AWX11 BGS11:BGT11 BQO11:BQP11 CAK11:CAL11 CKG11:CKH11 CUC11:CUD11 DDY11:DDZ11 DNU11:DNV11 DXQ11:DXR11 EHM11:EHN11 ERI11:ERJ11 FBE11:FBF11 FLA11:FLB11 FUW11:FUX11 GES11:GET11 GOO11:GOP11 GYK11:GYL11 HIG11:HIH11 HSC11:HSD11 IBY11:IBZ11 ILU11:ILV11 IVQ11:IVR11 JFM11:JFN11 JPI11:JPJ11 JZE11:JZF11 KJA11:KJB11 KSW11:KSX11 LCS11:LCT11 LMO11:LMP11 LWK11:LWL11 MGG11:MGH11 MQC11:MQD11 MZY11:MZZ11 NJU11:NJV11 NTQ11:NTR11 ODM11:ODN11 ONI11:ONJ11 OXE11:OXF11 PHA11:PHB11 PQW11:PQX11 QAS11:QAT11 QKO11:QKP11 QUK11:QUL11 REG11:REH11 ROC11:ROD11 RXY11:RXZ11 SHU11:SHV11 SRQ11:SRR11 TBM11:TBN11 TLI11:TLJ11 TVE11:TVF11 UFA11:UFB11 UOW11:UOX11 UYS11:UYT11 VIO11:VIP11 VSK11:VSL11 WCG11:WCH11 WMC11:WMD11 WVY11:WVZ11 Q65547:R65547 JM65547:JN65547 TI65547:TJ65547 ADE65547:ADF65547 ANA65547:ANB65547 AWW65547:AWX65547 BGS65547:BGT65547 BQO65547:BQP65547 CAK65547:CAL65547 CKG65547:CKH65547 CUC65547:CUD65547 DDY65547:DDZ65547 DNU65547:DNV65547 DXQ65547:DXR65547 EHM65547:EHN65547 ERI65547:ERJ65547 FBE65547:FBF65547 FLA65547:FLB65547 FUW65547:FUX65547 GES65547:GET65547 GOO65547:GOP65547 GYK65547:GYL65547 HIG65547:HIH65547 HSC65547:HSD65547 IBY65547:IBZ65547 ILU65547:ILV65547 IVQ65547:IVR65547 JFM65547:JFN65547 JPI65547:JPJ65547 JZE65547:JZF65547 KJA65547:KJB65547 KSW65547:KSX65547 LCS65547:LCT65547 LMO65547:LMP65547 LWK65547:LWL65547 MGG65547:MGH65547 MQC65547:MQD65547 MZY65547:MZZ65547 NJU65547:NJV65547 NTQ65547:NTR65547 ODM65547:ODN65547 ONI65547:ONJ65547 OXE65547:OXF65547 PHA65547:PHB65547 PQW65547:PQX65547 QAS65547:QAT65547 QKO65547:QKP65547 QUK65547:QUL65547 REG65547:REH65547 ROC65547:ROD65547 RXY65547:RXZ65547 SHU65547:SHV65547 SRQ65547:SRR65547 TBM65547:TBN65547 TLI65547:TLJ65547 TVE65547:TVF65547 UFA65547:UFB65547 UOW65547:UOX65547 UYS65547:UYT65547 VIO65547:VIP65547 VSK65547:VSL65547 WCG65547:WCH65547 WMC65547:WMD65547 WVY65547:WVZ65547 Q131083:R131083 JM131083:JN131083 TI131083:TJ131083 ADE131083:ADF131083 ANA131083:ANB131083 AWW131083:AWX131083 BGS131083:BGT131083 BQO131083:BQP131083 CAK131083:CAL131083 CKG131083:CKH131083 CUC131083:CUD131083 DDY131083:DDZ131083 DNU131083:DNV131083 DXQ131083:DXR131083 EHM131083:EHN131083 ERI131083:ERJ131083 FBE131083:FBF131083 FLA131083:FLB131083 FUW131083:FUX131083 GES131083:GET131083 GOO131083:GOP131083 GYK131083:GYL131083 HIG131083:HIH131083 HSC131083:HSD131083 IBY131083:IBZ131083 ILU131083:ILV131083 IVQ131083:IVR131083 JFM131083:JFN131083 JPI131083:JPJ131083 JZE131083:JZF131083 KJA131083:KJB131083 KSW131083:KSX131083 LCS131083:LCT131083 LMO131083:LMP131083 LWK131083:LWL131083 MGG131083:MGH131083 MQC131083:MQD131083 MZY131083:MZZ131083 NJU131083:NJV131083 NTQ131083:NTR131083 ODM131083:ODN131083 ONI131083:ONJ131083 OXE131083:OXF131083 PHA131083:PHB131083 PQW131083:PQX131083 QAS131083:QAT131083 QKO131083:QKP131083 QUK131083:QUL131083 REG131083:REH131083 ROC131083:ROD131083 RXY131083:RXZ131083 SHU131083:SHV131083 SRQ131083:SRR131083 TBM131083:TBN131083 TLI131083:TLJ131083 TVE131083:TVF131083 UFA131083:UFB131083 UOW131083:UOX131083 UYS131083:UYT131083 VIO131083:VIP131083 VSK131083:VSL131083 WCG131083:WCH131083 WMC131083:WMD131083 WVY131083:WVZ131083 Q196619:R196619 JM196619:JN196619 TI196619:TJ196619 ADE196619:ADF196619 ANA196619:ANB196619 AWW196619:AWX196619 BGS196619:BGT196619 BQO196619:BQP196619 CAK196619:CAL196619 CKG196619:CKH196619 CUC196619:CUD196619 DDY196619:DDZ196619 DNU196619:DNV196619 DXQ196619:DXR196619 EHM196619:EHN196619 ERI196619:ERJ196619 FBE196619:FBF196619 FLA196619:FLB196619 FUW196619:FUX196619 GES196619:GET196619 GOO196619:GOP196619 GYK196619:GYL196619 HIG196619:HIH196619 HSC196619:HSD196619 IBY196619:IBZ196619 ILU196619:ILV196619 IVQ196619:IVR196619 JFM196619:JFN196619 JPI196619:JPJ196619 JZE196619:JZF196619 KJA196619:KJB196619 KSW196619:KSX196619 LCS196619:LCT196619 LMO196619:LMP196619 LWK196619:LWL196619 MGG196619:MGH196619 MQC196619:MQD196619 MZY196619:MZZ196619 NJU196619:NJV196619 NTQ196619:NTR196619 ODM196619:ODN196619 ONI196619:ONJ196619 OXE196619:OXF196619 PHA196619:PHB196619 PQW196619:PQX196619 QAS196619:QAT196619 QKO196619:QKP196619 QUK196619:QUL196619 REG196619:REH196619 ROC196619:ROD196619 RXY196619:RXZ196619 SHU196619:SHV196619 SRQ196619:SRR196619 TBM196619:TBN196619 TLI196619:TLJ196619 TVE196619:TVF196619 UFA196619:UFB196619 UOW196619:UOX196619 UYS196619:UYT196619 VIO196619:VIP196619 VSK196619:VSL196619 WCG196619:WCH196619 WMC196619:WMD196619 WVY196619:WVZ196619 Q262155:R262155 JM262155:JN262155 TI262155:TJ262155 ADE262155:ADF262155 ANA262155:ANB262155 AWW262155:AWX262155 BGS262155:BGT262155 BQO262155:BQP262155 CAK262155:CAL262155 CKG262155:CKH262155 CUC262155:CUD262155 DDY262155:DDZ262155 DNU262155:DNV262155 DXQ262155:DXR262155 EHM262155:EHN262155 ERI262155:ERJ262155 FBE262155:FBF262155 FLA262155:FLB262155 FUW262155:FUX262155 GES262155:GET262155 GOO262155:GOP262155 GYK262155:GYL262155 HIG262155:HIH262155 HSC262155:HSD262155 IBY262155:IBZ262155 ILU262155:ILV262155 IVQ262155:IVR262155 JFM262155:JFN262155 JPI262155:JPJ262155 JZE262155:JZF262155 KJA262155:KJB262155 KSW262155:KSX262155 LCS262155:LCT262155 LMO262155:LMP262155 LWK262155:LWL262155 MGG262155:MGH262155 MQC262155:MQD262155 MZY262155:MZZ262155 NJU262155:NJV262155 NTQ262155:NTR262155 ODM262155:ODN262155 ONI262155:ONJ262155 OXE262155:OXF262155 PHA262155:PHB262155 PQW262155:PQX262155 QAS262155:QAT262155 QKO262155:QKP262155 QUK262155:QUL262155 REG262155:REH262155 ROC262155:ROD262155 RXY262155:RXZ262155 SHU262155:SHV262155 SRQ262155:SRR262155 TBM262155:TBN262155 TLI262155:TLJ262155 TVE262155:TVF262155 UFA262155:UFB262155 UOW262155:UOX262155 UYS262155:UYT262155 VIO262155:VIP262155 VSK262155:VSL262155 WCG262155:WCH262155 WMC262155:WMD262155 WVY262155:WVZ262155 Q327691:R327691 JM327691:JN327691 TI327691:TJ327691 ADE327691:ADF327691 ANA327691:ANB327691 AWW327691:AWX327691 BGS327691:BGT327691 BQO327691:BQP327691 CAK327691:CAL327691 CKG327691:CKH327691 CUC327691:CUD327691 DDY327691:DDZ327691 DNU327691:DNV327691 DXQ327691:DXR327691 EHM327691:EHN327691 ERI327691:ERJ327691 FBE327691:FBF327691 FLA327691:FLB327691 FUW327691:FUX327691 GES327691:GET327691 GOO327691:GOP327691 GYK327691:GYL327691 HIG327691:HIH327691 HSC327691:HSD327691 IBY327691:IBZ327691 ILU327691:ILV327691 IVQ327691:IVR327691 JFM327691:JFN327691 JPI327691:JPJ327691 JZE327691:JZF327691 KJA327691:KJB327691 KSW327691:KSX327691 LCS327691:LCT327691 LMO327691:LMP327691 LWK327691:LWL327691 MGG327691:MGH327691 MQC327691:MQD327691 MZY327691:MZZ327691 NJU327691:NJV327691 NTQ327691:NTR327691 ODM327691:ODN327691 ONI327691:ONJ327691 OXE327691:OXF327691 PHA327691:PHB327691 PQW327691:PQX327691 QAS327691:QAT327691 QKO327691:QKP327691 QUK327691:QUL327691 REG327691:REH327691 ROC327691:ROD327691 RXY327691:RXZ327691 SHU327691:SHV327691 SRQ327691:SRR327691 TBM327691:TBN327691 TLI327691:TLJ327691 TVE327691:TVF327691 UFA327691:UFB327691 UOW327691:UOX327691 UYS327691:UYT327691 VIO327691:VIP327691 VSK327691:VSL327691 WCG327691:WCH327691 WMC327691:WMD327691 WVY327691:WVZ327691 Q393227:R393227 JM393227:JN393227 TI393227:TJ393227 ADE393227:ADF393227 ANA393227:ANB393227 AWW393227:AWX393227 BGS393227:BGT393227 BQO393227:BQP393227 CAK393227:CAL393227 CKG393227:CKH393227 CUC393227:CUD393227 DDY393227:DDZ393227 DNU393227:DNV393227 DXQ393227:DXR393227 EHM393227:EHN393227 ERI393227:ERJ393227 FBE393227:FBF393227 FLA393227:FLB393227 FUW393227:FUX393227 GES393227:GET393227 GOO393227:GOP393227 GYK393227:GYL393227 HIG393227:HIH393227 HSC393227:HSD393227 IBY393227:IBZ393227 ILU393227:ILV393227 IVQ393227:IVR393227 JFM393227:JFN393227 JPI393227:JPJ393227 JZE393227:JZF393227 KJA393227:KJB393227 KSW393227:KSX393227 LCS393227:LCT393227 LMO393227:LMP393227 LWK393227:LWL393227 MGG393227:MGH393227 MQC393227:MQD393227 MZY393227:MZZ393227 NJU393227:NJV393227 NTQ393227:NTR393227 ODM393227:ODN393227 ONI393227:ONJ393227 OXE393227:OXF393227 PHA393227:PHB393227 PQW393227:PQX393227 QAS393227:QAT393227 QKO393227:QKP393227 QUK393227:QUL393227 REG393227:REH393227 ROC393227:ROD393227 RXY393227:RXZ393227 SHU393227:SHV393227 SRQ393227:SRR393227 TBM393227:TBN393227 TLI393227:TLJ393227 TVE393227:TVF393227 UFA393227:UFB393227 UOW393227:UOX393227 UYS393227:UYT393227 VIO393227:VIP393227 VSK393227:VSL393227 WCG393227:WCH393227 WMC393227:WMD393227 WVY393227:WVZ393227 Q458763:R458763 JM458763:JN458763 TI458763:TJ458763 ADE458763:ADF458763 ANA458763:ANB458763 AWW458763:AWX458763 BGS458763:BGT458763 BQO458763:BQP458763 CAK458763:CAL458763 CKG458763:CKH458763 CUC458763:CUD458763 DDY458763:DDZ458763 DNU458763:DNV458763 DXQ458763:DXR458763 EHM458763:EHN458763 ERI458763:ERJ458763 FBE458763:FBF458763 FLA458763:FLB458763 FUW458763:FUX458763 GES458763:GET458763 GOO458763:GOP458763 GYK458763:GYL458763 HIG458763:HIH458763 HSC458763:HSD458763 IBY458763:IBZ458763 ILU458763:ILV458763 IVQ458763:IVR458763 JFM458763:JFN458763 JPI458763:JPJ458763 JZE458763:JZF458763 KJA458763:KJB458763 KSW458763:KSX458763 LCS458763:LCT458763 LMO458763:LMP458763 LWK458763:LWL458763 MGG458763:MGH458763 MQC458763:MQD458763 MZY458763:MZZ458763 NJU458763:NJV458763 NTQ458763:NTR458763 ODM458763:ODN458763 ONI458763:ONJ458763 OXE458763:OXF458763 PHA458763:PHB458763 PQW458763:PQX458763 QAS458763:QAT458763 QKO458763:QKP458763 QUK458763:QUL458763 REG458763:REH458763 ROC458763:ROD458763 RXY458763:RXZ458763 SHU458763:SHV458763 SRQ458763:SRR458763 TBM458763:TBN458763 TLI458763:TLJ458763 TVE458763:TVF458763 UFA458763:UFB458763 UOW458763:UOX458763 UYS458763:UYT458763 VIO458763:VIP458763 VSK458763:VSL458763 WCG458763:WCH458763 WMC458763:WMD458763 WVY458763:WVZ458763 Q524299:R524299 JM524299:JN524299 TI524299:TJ524299 ADE524299:ADF524299 ANA524299:ANB524299 AWW524299:AWX524299 BGS524299:BGT524299 BQO524299:BQP524299 CAK524299:CAL524299 CKG524299:CKH524299 CUC524299:CUD524299 DDY524299:DDZ524299 DNU524299:DNV524299 DXQ524299:DXR524299 EHM524299:EHN524299 ERI524299:ERJ524299 FBE524299:FBF524299 FLA524299:FLB524299 FUW524299:FUX524299 GES524299:GET524299 GOO524299:GOP524299 GYK524299:GYL524299 HIG524299:HIH524299 HSC524299:HSD524299 IBY524299:IBZ524299 ILU524299:ILV524299 IVQ524299:IVR524299 JFM524299:JFN524299 JPI524299:JPJ524299 JZE524299:JZF524299 KJA524299:KJB524299 KSW524299:KSX524299 LCS524299:LCT524299 LMO524299:LMP524299 LWK524299:LWL524299 MGG524299:MGH524299 MQC524299:MQD524299 MZY524299:MZZ524299 NJU524299:NJV524299 NTQ524299:NTR524299 ODM524299:ODN524299 ONI524299:ONJ524299 OXE524299:OXF524299 PHA524299:PHB524299 PQW524299:PQX524299 QAS524299:QAT524299 QKO524299:QKP524299 QUK524299:QUL524299 REG524299:REH524299 ROC524299:ROD524299 RXY524299:RXZ524299 SHU524299:SHV524299 SRQ524299:SRR524299 TBM524299:TBN524299 TLI524299:TLJ524299 TVE524299:TVF524299 UFA524299:UFB524299 UOW524299:UOX524299 UYS524299:UYT524299 VIO524299:VIP524299 VSK524299:VSL524299 WCG524299:WCH524299 WMC524299:WMD524299 WVY524299:WVZ524299 Q589835:R589835 JM589835:JN589835 TI589835:TJ589835 ADE589835:ADF589835 ANA589835:ANB589835 AWW589835:AWX589835 BGS589835:BGT589835 BQO589835:BQP589835 CAK589835:CAL589835 CKG589835:CKH589835 CUC589835:CUD589835 DDY589835:DDZ589835 DNU589835:DNV589835 DXQ589835:DXR589835 EHM589835:EHN589835 ERI589835:ERJ589835 FBE589835:FBF589835 FLA589835:FLB589835 FUW589835:FUX589835 GES589835:GET589835 GOO589835:GOP589835 GYK589835:GYL589835 HIG589835:HIH589835 HSC589835:HSD589835 IBY589835:IBZ589835 ILU589835:ILV589835 IVQ589835:IVR589835 JFM589835:JFN589835 JPI589835:JPJ589835 JZE589835:JZF589835 KJA589835:KJB589835 KSW589835:KSX589835 LCS589835:LCT589835 LMO589835:LMP589835 LWK589835:LWL589835 MGG589835:MGH589835 MQC589835:MQD589835 MZY589835:MZZ589835 NJU589835:NJV589835 NTQ589835:NTR589835 ODM589835:ODN589835 ONI589835:ONJ589835 OXE589835:OXF589835 PHA589835:PHB589835 PQW589835:PQX589835 QAS589835:QAT589835 QKO589835:QKP589835 QUK589835:QUL589835 REG589835:REH589835 ROC589835:ROD589835 RXY589835:RXZ589835 SHU589835:SHV589835 SRQ589835:SRR589835 TBM589835:TBN589835 TLI589835:TLJ589835 TVE589835:TVF589835 UFA589835:UFB589835 UOW589835:UOX589835 UYS589835:UYT589835 VIO589835:VIP589835 VSK589835:VSL589835 WCG589835:WCH589835 WMC589835:WMD589835 WVY589835:WVZ589835 Q655371:R655371 JM655371:JN655371 TI655371:TJ655371 ADE655371:ADF655371 ANA655371:ANB655371 AWW655371:AWX655371 BGS655371:BGT655371 BQO655371:BQP655371 CAK655371:CAL655371 CKG655371:CKH655371 CUC655371:CUD655371 DDY655371:DDZ655371 DNU655371:DNV655371 DXQ655371:DXR655371 EHM655371:EHN655371 ERI655371:ERJ655371 FBE655371:FBF655371 FLA655371:FLB655371 FUW655371:FUX655371 GES655371:GET655371 GOO655371:GOP655371 GYK655371:GYL655371 HIG655371:HIH655371 HSC655371:HSD655371 IBY655371:IBZ655371 ILU655371:ILV655371 IVQ655371:IVR655371 JFM655371:JFN655371 JPI655371:JPJ655371 JZE655371:JZF655371 KJA655371:KJB655371 KSW655371:KSX655371 LCS655371:LCT655371 LMO655371:LMP655371 LWK655371:LWL655371 MGG655371:MGH655371 MQC655371:MQD655371 MZY655371:MZZ655371 NJU655371:NJV655371 NTQ655371:NTR655371 ODM655371:ODN655371 ONI655371:ONJ655371 OXE655371:OXF655371 PHA655371:PHB655371 PQW655371:PQX655371 QAS655371:QAT655371 QKO655371:QKP655371 QUK655371:QUL655371 REG655371:REH655371 ROC655371:ROD655371 RXY655371:RXZ655371 SHU655371:SHV655371 SRQ655371:SRR655371 TBM655371:TBN655371 TLI655371:TLJ655371 TVE655371:TVF655371 UFA655371:UFB655371 UOW655371:UOX655371 UYS655371:UYT655371 VIO655371:VIP655371 VSK655371:VSL655371 WCG655371:WCH655371 WMC655371:WMD655371 WVY655371:WVZ655371 Q720907:R720907 JM720907:JN720907 TI720907:TJ720907 ADE720907:ADF720907 ANA720907:ANB720907 AWW720907:AWX720907 BGS720907:BGT720907 BQO720907:BQP720907 CAK720907:CAL720907 CKG720907:CKH720907 CUC720907:CUD720907 DDY720907:DDZ720907 DNU720907:DNV720907 DXQ720907:DXR720907 EHM720907:EHN720907 ERI720907:ERJ720907 FBE720907:FBF720907 FLA720907:FLB720907 FUW720907:FUX720907 GES720907:GET720907 GOO720907:GOP720907 GYK720907:GYL720907 HIG720907:HIH720907 HSC720907:HSD720907 IBY720907:IBZ720907 ILU720907:ILV720907 IVQ720907:IVR720907 JFM720907:JFN720907 JPI720907:JPJ720907 JZE720907:JZF720907 KJA720907:KJB720907 KSW720907:KSX720907 LCS720907:LCT720907 LMO720907:LMP720907 LWK720907:LWL720907 MGG720907:MGH720907 MQC720907:MQD720907 MZY720907:MZZ720907 NJU720907:NJV720907 NTQ720907:NTR720907 ODM720907:ODN720907 ONI720907:ONJ720907 OXE720907:OXF720907 PHA720907:PHB720907 PQW720907:PQX720907 QAS720907:QAT720907 QKO720907:QKP720907 QUK720907:QUL720907 REG720907:REH720907 ROC720907:ROD720907 RXY720907:RXZ720907 SHU720907:SHV720907 SRQ720907:SRR720907 TBM720907:TBN720907 TLI720907:TLJ720907 TVE720907:TVF720907 UFA720907:UFB720907 UOW720907:UOX720907 UYS720907:UYT720907 VIO720907:VIP720907 VSK720907:VSL720907 WCG720907:WCH720907 WMC720907:WMD720907 WVY720907:WVZ720907 Q786443:R786443 JM786443:JN786443 TI786443:TJ786443 ADE786443:ADF786443 ANA786443:ANB786443 AWW786443:AWX786443 BGS786443:BGT786443 BQO786443:BQP786443 CAK786443:CAL786443 CKG786443:CKH786443 CUC786443:CUD786443 DDY786443:DDZ786443 DNU786443:DNV786443 DXQ786443:DXR786443 EHM786443:EHN786443 ERI786443:ERJ786443 FBE786443:FBF786443 FLA786443:FLB786443 FUW786443:FUX786443 GES786443:GET786443 GOO786443:GOP786443 GYK786443:GYL786443 HIG786443:HIH786443 HSC786443:HSD786443 IBY786443:IBZ786443 ILU786443:ILV786443 IVQ786443:IVR786443 JFM786443:JFN786443 JPI786443:JPJ786443 JZE786443:JZF786443 KJA786443:KJB786443 KSW786443:KSX786443 LCS786443:LCT786443 LMO786443:LMP786443 LWK786443:LWL786443 MGG786443:MGH786443 MQC786443:MQD786443 MZY786443:MZZ786443 NJU786443:NJV786443 NTQ786443:NTR786443 ODM786443:ODN786443 ONI786443:ONJ786443 OXE786443:OXF786443 PHA786443:PHB786443 PQW786443:PQX786443 QAS786443:QAT786443 QKO786443:QKP786443 QUK786443:QUL786443 REG786443:REH786443 ROC786443:ROD786443 RXY786443:RXZ786443 SHU786443:SHV786443 SRQ786443:SRR786443 TBM786443:TBN786443 TLI786443:TLJ786443 TVE786443:TVF786443 UFA786443:UFB786443 UOW786443:UOX786443 UYS786443:UYT786443 VIO786443:VIP786443 VSK786443:VSL786443 WCG786443:WCH786443 WMC786443:WMD786443 WVY786443:WVZ786443 Q851979:R851979 JM851979:JN851979 TI851979:TJ851979 ADE851979:ADF851979 ANA851979:ANB851979 AWW851979:AWX851979 BGS851979:BGT851979 BQO851979:BQP851979 CAK851979:CAL851979 CKG851979:CKH851979 CUC851979:CUD851979 DDY851979:DDZ851979 DNU851979:DNV851979 DXQ851979:DXR851979 EHM851979:EHN851979 ERI851979:ERJ851979 FBE851979:FBF851979 FLA851979:FLB851979 FUW851979:FUX851979 GES851979:GET851979 GOO851979:GOP851979 GYK851979:GYL851979 HIG851979:HIH851979 HSC851979:HSD851979 IBY851979:IBZ851979 ILU851979:ILV851979 IVQ851979:IVR851979 JFM851979:JFN851979 JPI851979:JPJ851979 JZE851979:JZF851979 KJA851979:KJB851979 KSW851979:KSX851979 LCS851979:LCT851979 LMO851979:LMP851979 LWK851979:LWL851979 MGG851979:MGH851979 MQC851979:MQD851979 MZY851979:MZZ851979 NJU851979:NJV851979 NTQ851979:NTR851979 ODM851979:ODN851979 ONI851979:ONJ851979 OXE851979:OXF851979 PHA851979:PHB851979 PQW851979:PQX851979 QAS851979:QAT851979 QKO851979:QKP851979 QUK851979:QUL851979 REG851979:REH851979 ROC851979:ROD851979 RXY851979:RXZ851979 SHU851979:SHV851979 SRQ851979:SRR851979 TBM851979:TBN851979 TLI851979:TLJ851979 TVE851979:TVF851979 UFA851979:UFB851979 UOW851979:UOX851979 UYS851979:UYT851979 VIO851979:VIP851979 VSK851979:VSL851979 WCG851979:WCH851979 WMC851979:WMD851979 WVY851979:WVZ851979 Q917515:R917515 JM917515:JN917515 TI917515:TJ917515 ADE917515:ADF917515 ANA917515:ANB917515 AWW917515:AWX917515 BGS917515:BGT917515 BQO917515:BQP917515 CAK917515:CAL917515 CKG917515:CKH917515 CUC917515:CUD917515 DDY917515:DDZ917515 DNU917515:DNV917515 DXQ917515:DXR917515 EHM917515:EHN917515 ERI917515:ERJ917515 FBE917515:FBF917515 FLA917515:FLB917515 FUW917515:FUX917515 GES917515:GET917515 GOO917515:GOP917515 GYK917515:GYL917515 HIG917515:HIH917515 HSC917515:HSD917515 IBY917515:IBZ917515 ILU917515:ILV917515 IVQ917515:IVR917515 JFM917515:JFN917515 JPI917515:JPJ917515 JZE917515:JZF917515 KJA917515:KJB917515 KSW917515:KSX917515 LCS917515:LCT917515 LMO917515:LMP917515 LWK917515:LWL917515 MGG917515:MGH917515 MQC917515:MQD917515 MZY917515:MZZ917515 NJU917515:NJV917515 NTQ917515:NTR917515 ODM917515:ODN917515 ONI917515:ONJ917515 OXE917515:OXF917515 PHA917515:PHB917515 PQW917515:PQX917515 QAS917515:QAT917515 QKO917515:QKP917515 QUK917515:QUL917515 REG917515:REH917515 ROC917515:ROD917515 RXY917515:RXZ917515 SHU917515:SHV917515 SRQ917515:SRR917515 TBM917515:TBN917515 TLI917515:TLJ917515 TVE917515:TVF917515 UFA917515:UFB917515 UOW917515:UOX917515 UYS917515:UYT917515 VIO917515:VIP917515 VSK917515:VSL917515 WCG917515:WCH917515 WMC917515:WMD917515 WVY917515:WVZ917515 Q983051:R983051 JM983051:JN983051 TI983051:TJ983051 ADE983051:ADF983051 ANA983051:ANB983051 AWW983051:AWX983051 BGS983051:BGT983051 BQO983051:BQP983051 CAK983051:CAL983051 CKG983051:CKH983051 CUC983051:CUD983051 DDY983051:DDZ983051 DNU983051:DNV983051 DXQ983051:DXR983051 EHM983051:EHN983051 ERI983051:ERJ983051 FBE983051:FBF983051 FLA983051:FLB983051 FUW983051:FUX983051 GES983051:GET983051 GOO983051:GOP983051 GYK983051:GYL983051 HIG983051:HIH983051 HSC983051:HSD983051 IBY983051:IBZ983051 ILU983051:ILV983051 IVQ983051:IVR983051 JFM983051:JFN983051 JPI983051:JPJ983051 JZE983051:JZF983051 KJA983051:KJB983051 KSW983051:KSX983051 LCS983051:LCT983051 LMO983051:LMP983051 LWK983051:LWL983051 MGG983051:MGH983051 MQC983051:MQD983051 MZY983051:MZZ983051 NJU983051:NJV983051 NTQ983051:NTR983051 ODM983051:ODN983051 ONI983051:ONJ983051 OXE983051:OXF983051 PHA983051:PHB983051 PQW983051:PQX983051 QAS983051:QAT983051 QKO983051:QKP983051 QUK983051:QUL983051 REG983051:REH983051 ROC983051:ROD983051 RXY983051:RXZ983051 SHU983051:SHV983051 SRQ983051:SRR983051 TBM983051:TBN983051 TLI983051:TLJ983051 TVE983051:TVF983051 UFA983051:UFB983051 UOW983051:UOX983051 UYS983051:UYT983051 VIO983051:VIP983051 VSK983051:VSL983051 WCG983051:WCH983051 WMC983051:WMD983051 WVY983051:WVZ983051">
      <formula1>"Sim,Não"</formula1>
    </dataValidation>
    <dataValidation type="list" allowBlank="1" showInputMessage="1" showErrorMessage="1" sqref="I11:P11 JE11:JL11 TA11:TH11 ACW11:ADD11 AMS11:AMZ11 AWO11:AWV11 BGK11:BGR11 BQG11:BQN11 CAC11:CAJ11 CJY11:CKF11 CTU11:CUB11 DDQ11:DDX11 DNM11:DNT11 DXI11:DXP11 EHE11:EHL11 ERA11:ERH11 FAW11:FBD11 FKS11:FKZ11 FUO11:FUV11 GEK11:GER11 GOG11:GON11 GYC11:GYJ11 HHY11:HIF11 HRU11:HSB11 IBQ11:IBX11 ILM11:ILT11 IVI11:IVP11 JFE11:JFL11 JPA11:JPH11 JYW11:JZD11 KIS11:KIZ11 KSO11:KSV11 LCK11:LCR11 LMG11:LMN11 LWC11:LWJ11 MFY11:MGF11 MPU11:MQB11 MZQ11:MZX11 NJM11:NJT11 NTI11:NTP11 ODE11:ODL11 ONA11:ONH11 OWW11:OXD11 PGS11:PGZ11 PQO11:PQV11 QAK11:QAR11 QKG11:QKN11 QUC11:QUJ11 RDY11:REF11 RNU11:ROB11 RXQ11:RXX11 SHM11:SHT11 SRI11:SRP11 TBE11:TBL11 TLA11:TLH11 TUW11:TVD11 UES11:UEZ11 UOO11:UOV11 UYK11:UYR11 VIG11:VIN11 VSC11:VSJ11 WBY11:WCF11 WLU11:WMB11 WVQ11:WVX11 I65547:P65547 JE65547:JL65547 TA65547:TH65547 ACW65547:ADD65547 AMS65547:AMZ65547 AWO65547:AWV65547 BGK65547:BGR65547 BQG65547:BQN65547 CAC65547:CAJ65547 CJY65547:CKF65547 CTU65547:CUB65547 DDQ65547:DDX65547 DNM65547:DNT65547 DXI65547:DXP65547 EHE65547:EHL65547 ERA65547:ERH65547 FAW65547:FBD65547 FKS65547:FKZ65547 FUO65547:FUV65547 GEK65547:GER65547 GOG65547:GON65547 GYC65547:GYJ65547 HHY65547:HIF65547 HRU65547:HSB65547 IBQ65547:IBX65547 ILM65547:ILT65547 IVI65547:IVP65547 JFE65547:JFL65547 JPA65547:JPH65547 JYW65547:JZD65547 KIS65547:KIZ65547 KSO65547:KSV65547 LCK65547:LCR65547 LMG65547:LMN65547 LWC65547:LWJ65547 MFY65547:MGF65547 MPU65547:MQB65547 MZQ65547:MZX65547 NJM65547:NJT65547 NTI65547:NTP65547 ODE65547:ODL65547 ONA65547:ONH65547 OWW65547:OXD65547 PGS65547:PGZ65547 PQO65547:PQV65547 QAK65547:QAR65547 QKG65547:QKN65547 QUC65547:QUJ65547 RDY65547:REF65547 RNU65547:ROB65547 RXQ65547:RXX65547 SHM65547:SHT65547 SRI65547:SRP65547 TBE65547:TBL65547 TLA65547:TLH65547 TUW65547:TVD65547 UES65547:UEZ65547 UOO65547:UOV65547 UYK65547:UYR65547 VIG65547:VIN65547 VSC65547:VSJ65547 WBY65547:WCF65547 WLU65547:WMB65547 WVQ65547:WVX65547 I131083:P131083 JE131083:JL131083 TA131083:TH131083 ACW131083:ADD131083 AMS131083:AMZ131083 AWO131083:AWV131083 BGK131083:BGR131083 BQG131083:BQN131083 CAC131083:CAJ131083 CJY131083:CKF131083 CTU131083:CUB131083 DDQ131083:DDX131083 DNM131083:DNT131083 DXI131083:DXP131083 EHE131083:EHL131083 ERA131083:ERH131083 FAW131083:FBD131083 FKS131083:FKZ131083 FUO131083:FUV131083 GEK131083:GER131083 GOG131083:GON131083 GYC131083:GYJ131083 HHY131083:HIF131083 HRU131083:HSB131083 IBQ131083:IBX131083 ILM131083:ILT131083 IVI131083:IVP131083 JFE131083:JFL131083 JPA131083:JPH131083 JYW131083:JZD131083 KIS131083:KIZ131083 KSO131083:KSV131083 LCK131083:LCR131083 LMG131083:LMN131083 LWC131083:LWJ131083 MFY131083:MGF131083 MPU131083:MQB131083 MZQ131083:MZX131083 NJM131083:NJT131083 NTI131083:NTP131083 ODE131083:ODL131083 ONA131083:ONH131083 OWW131083:OXD131083 PGS131083:PGZ131083 PQO131083:PQV131083 QAK131083:QAR131083 QKG131083:QKN131083 QUC131083:QUJ131083 RDY131083:REF131083 RNU131083:ROB131083 RXQ131083:RXX131083 SHM131083:SHT131083 SRI131083:SRP131083 TBE131083:TBL131083 TLA131083:TLH131083 TUW131083:TVD131083 UES131083:UEZ131083 UOO131083:UOV131083 UYK131083:UYR131083 VIG131083:VIN131083 VSC131083:VSJ131083 WBY131083:WCF131083 WLU131083:WMB131083 WVQ131083:WVX131083 I196619:P196619 JE196619:JL196619 TA196619:TH196619 ACW196619:ADD196619 AMS196619:AMZ196619 AWO196619:AWV196619 BGK196619:BGR196619 BQG196619:BQN196619 CAC196619:CAJ196619 CJY196619:CKF196619 CTU196619:CUB196619 DDQ196619:DDX196619 DNM196619:DNT196619 DXI196619:DXP196619 EHE196619:EHL196619 ERA196619:ERH196619 FAW196619:FBD196619 FKS196619:FKZ196619 FUO196619:FUV196619 GEK196619:GER196619 GOG196619:GON196619 GYC196619:GYJ196619 HHY196619:HIF196619 HRU196619:HSB196619 IBQ196619:IBX196619 ILM196619:ILT196619 IVI196619:IVP196619 JFE196619:JFL196619 JPA196619:JPH196619 JYW196619:JZD196619 KIS196619:KIZ196619 KSO196619:KSV196619 LCK196619:LCR196619 LMG196619:LMN196619 LWC196619:LWJ196619 MFY196619:MGF196619 MPU196619:MQB196619 MZQ196619:MZX196619 NJM196619:NJT196619 NTI196619:NTP196619 ODE196619:ODL196619 ONA196619:ONH196619 OWW196619:OXD196619 PGS196619:PGZ196619 PQO196619:PQV196619 QAK196619:QAR196619 QKG196619:QKN196619 QUC196619:QUJ196619 RDY196619:REF196619 RNU196619:ROB196619 RXQ196619:RXX196619 SHM196619:SHT196619 SRI196619:SRP196619 TBE196619:TBL196619 TLA196619:TLH196619 TUW196619:TVD196619 UES196619:UEZ196619 UOO196619:UOV196619 UYK196619:UYR196619 VIG196619:VIN196619 VSC196619:VSJ196619 WBY196619:WCF196619 WLU196619:WMB196619 WVQ196619:WVX196619 I262155:P262155 JE262155:JL262155 TA262155:TH262155 ACW262155:ADD262155 AMS262155:AMZ262155 AWO262155:AWV262155 BGK262155:BGR262155 BQG262155:BQN262155 CAC262155:CAJ262155 CJY262155:CKF262155 CTU262155:CUB262155 DDQ262155:DDX262155 DNM262155:DNT262155 DXI262155:DXP262155 EHE262155:EHL262155 ERA262155:ERH262155 FAW262155:FBD262155 FKS262155:FKZ262155 FUO262155:FUV262155 GEK262155:GER262155 GOG262155:GON262155 GYC262155:GYJ262155 HHY262155:HIF262155 HRU262155:HSB262155 IBQ262155:IBX262155 ILM262155:ILT262155 IVI262155:IVP262155 JFE262155:JFL262155 JPA262155:JPH262155 JYW262155:JZD262155 KIS262155:KIZ262155 KSO262155:KSV262155 LCK262155:LCR262155 LMG262155:LMN262155 LWC262155:LWJ262155 MFY262155:MGF262155 MPU262155:MQB262155 MZQ262155:MZX262155 NJM262155:NJT262155 NTI262155:NTP262155 ODE262155:ODL262155 ONA262155:ONH262155 OWW262155:OXD262155 PGS262155:PGZ262155 PQO262155:PQV262155 QAK262155:QAR262155 QKG262155:QKN262155 QUC262155:QUJ262155 RDY262155:REF262155 RNU262155:ROB262155 RXQ262155:RXX262155 SHM262155:SHT262155 SRI262155:SRP262155 TBE262155:TBL262155 TLA262155:TLH262155 TUW262155:TVD262155 UES262155:UEZ262155 UOO262155:UOV262155 UYK262155:UYR262155 VIG262155:VIN262155 VSC262155:VSJ262155 WBY262155:WCF262155 WLU262155:WMB262155 WVQ262155:WVX262155 I327691:P327691 JE327691:JL327691 TA327691:TH327691 ACW327691:ADD327691 AMS327691:AMZ327691 AWO327691:AWV327691 BGK327691:BGR327691 BQG327691:BQN327691 CAC327691:CAJ327691 CJY327691:CKF327691 CTU327691:CUB327691 DDQ327691:DDX327691 DNM327691:DNT327691 DXI327691:DXP327691 EHE327691:EHL327691 ERA327691:ERH327691 FAW327691:FBD327691 FKS327691:FKZ327691 FUO327691:FUV327691 GEK327691:GER327691 GOG327691:GON327691 GYC327691:GYJ327691 HHY327691:HIF327691 HRU327691:HSB327691 IBQ327691:IBX327691 ILM327691:ILT327691 IVI327691:IVP327691 JFE327691:JFL327691 JPA327691:JPH327691 JYW327691:JZD327691 KIS327691:KIZ327691 KSO327691:KSV327691 LCK327691:LCR327691 LMG327691:LMN327691 LWC327691:LWJ327691 MFY327691:MGF327691 MPU327691:MQB327691 MZQ327691:MZX327691 NJM327691:NJT327691 NTI327691:NTP327691 ODE327691:ODL327691 ONA327691:ONH327691 OWW327691:OXD327691 PGS327691:PGZ327691 PQO327691:PQV327691 QAK327691:QAR327691 QKG327691:QKN327691 QUC327691:QUJ327691 RDY327691:REF327691 RNU327691:ROB327691 RXQ327691:RXX327691 SHM327691:SHT327691 SRI327691:SRP327691 TBE327691:TBL327691 TLA327691:TLH327691 TUW327691:TVD327691 UES327691:UEZ327691 UOO327691:UOV327691 UYK327691:UYR327691 VIG327691:VIN327691 VSC327691:VSJ327691 WBY327691:WCF327691 WLU327691:WMB327691 WVQ327691:WVX327691 I393227:P393227 JE393227:JL393227 TA393227:TH393227 ACW393227:ADD393227 AMS393227:AMZ393227 AWO393227:AWV393227 BGK393227:BGR393227 BQG393227:BQN393227 CAC393227:CAJ393227 CJY393227:CKF393227 CTU393227:CUB393227 DDQ393227:DDX393227 DNM393227:DNT393227 DXI393227:DXP393227 EHE393227:EHL393227 ERA393227:ERH393227 FAW393227:FBD393227 FKS393227:FKZ393227 FUO393227:FUV393227 GEK393227:GER393227 GOG393227:GON393227 GYC393227:GYJ393227 HHY393227:HIF393227 HRU393227:HSB393227 IBQ393227:IBX393227 ILM393227:ILT393227 IVI393227:IVP393227 JFE393227:JFL393227 JPA393227:JPH393227 JYW393227:JZD393227 KIS393227:KIZ393227 KSO393227:KSV393227 LCK393227:LCR393227 LMG393227:LMN393227 LWC393227:LWJ393227 MFY393227:MGF393227 MPU393227:MQB393227 MZQ393227:MZX393227 NJM393227:NJT393227 NTI393227:NTP393227 ODE393227:ODL393227 ONA393227:ONH393227 OWW393227:OXD393227 PGS393227:PGZ393227 PQO393227:PQV393227 QAK393227:QAR393227 QKG393227:QKN393227 QUC393227:QUJ393227 RDY393227:REF393227 RNU393227:ROB393227 RXQ393227:RXX393227 SHM393227:SHT393227 SRI393227:SRP393227 TBE393227:TBL393227 TLA393227:TLH393227 TUW393227:TVD393227 UES393227:UEZ393227 UOO393227:UOV393227 UYK393227:UYR393227 VIG393227:VIN393227 VSC393227:VSJ393227 WBY393227:WCF393227 WLU393227:WMB393227 WVQ393227:WVX393227 I458763:P458763 JE458763:JL458763 TA458763:TH458763 ACW458763:ADD458763 AMS458763:AMZ458763 AWO458763:AWV458763 BGK458763:BGR458763 BQG458763:BQN458763 CAC458763:CAJ458763 CJY458763:CKF458763 CTU458763:CUB458763 DDQ458763:DDX458763 DNM458763:DNT458763 DXI458763:DXP458763 EHE458763:EHL458763 ERA458763:ERH458763 FAW458763:FBD458763 FKS458763:FKZ458763 FUO458763:FUV458763 GEK458763:GER458763 GOG458763:GON458763 GYC458763:GYJ458763 HHY458763:HIF458763 HRU458763:HSB458763 IBQ458763:IBX458763 ILM458763:ILT458763 IVI458763:IVP458763 JFE458763:JFL458763 JPA458763:JPH458763 JYW458763:JZD458763 KIS458763:KIZ458763 KSO458763:KSV458763 LCK458763:LCR458763 LMG458763:LMN458763 LWC458763:LWJ458763 MFY458763:MGF458763 MPU458763:MQB458763 MZQ458763:MZX458763 NJM458763:NJT458763 NTI458763:NTP458763 ODE458763:ODL458763 ONA458763:ONH458763 OWW458763:OXD458763 PGS458763:PGZ458763 PQO458763:PQV458763 QAK458763:QAR458763 QKG458763:QKN458763 QUC458763:QUJ458763 RDY458763:REF458763 RNU458763:ROB458763 RXQ458763:RXX458763 SHM458763:SHT458763 SRI458763:SRP458763 TBE458763:TBL458763 TLA458763:TLH458763 TUW458763:TVD458763 UES458763:UEZ458763 UOO458763:UOV458763 UYK458763:UYR458763 VIG458763:VIN458763 VSC458763:VSJ458763 WBY458763:WCF458763 WLU458763:WMB458763 WVQ458763:WVX458763 I524299:P524299 JE524299:JL524299 TA524299:TH524299 ACW524299:ADD524299 AMS524299:AMZ524299 AWO524299:AWV524299 BGK524299:BGR524299 BQG524299:BQN524299 CAC524299:CAJ524299 CJY524299:CKF524299 CTU524299:CUB524299 DDQ524299:DDX524299 DNM524299:DNT524299 DXI524299:DXP524299 EHE524299:EHL524299 ERA524299:ERH524299 FAW524299:FBD524299 FKS524299:FKZ524299 FUO524299:FUV524299 GEK524299:GER524299 GOG524299:GON524299 GYC524299:GYJ524299 HHY524299:HIF524299 HRU524299:HSB524299 IBQ524299:IBX524299 ILM524299:ILT524299 IVI524299:IVP524299 JFE524299:JFL524299 JPA524299:JPH524299 JYW524299:JZD524299 KIS524299:KIZ524299 KSO524299:KSV524299 LCK524299:LCR524299 LMG524299:LMN524299 LWC524299:LWJ524299 MFY524299:MGF524299 MPU524299:MQB524299 MZQ524299:MZX524299 NJM524299:NJT524299 NTI524299:NTP524299 ODE524299:ODL524299 ONA524299:ONH524299 OWW524299:OXD524299 PGS524299:PGZ524299 PQO524299:PQV524299 QAK524299:QAR524299 QKG524299:QKN524299 QUC524299:QUJ524299 RDY524299:REF524299 RNU524299:ROB524299 RXQ524299:RXX524299 SHM524299:SHT524299 SRI524299:SRP524299 TBE524299:TBL524299 TLA524299:TLH524299 TUW524299:TVD524299 UES524299:UEZ524299 UOO524299:UOV524299 UYK524299:UYR524299 VIG524299:VIN524299 VSC524299:VSJ524299 WBY524299:WCF524299 WLU524299:WMB524299 WVQ524299:WVX524299 I589835:P589835 JE589835:JL589835 TA589835:TH589835 ACW589835:ADD589835 AMS589835:AMZ589835 AWO589835:AWV589835 BGK589835:BGR589835 BQG589835:BQN589835 CAC589835:CAJ589835 CJY589835:CKF589835 CTU589835:CUB589835 DDQ589835:DDX589835 DNM589835:DNT589835 DXI589835:DXP589835 EHE589835:EHL589835 ERA589835:ERH589835 FAW589835:FBD589835 FKS589835:FKZ589835 FUO589835:FUV589835 GEK589835:GER589835 GOG589835:GON589835 GYC589835:GYJ589835 HHY589835:HIF589835 HRU589835:HSB589835 IBQ589835:IBX589835 ILM589835:ILT589835 IVI589835:IVP589835 JFE589835:JFL589835 JPA589835:JPH589835 JYW589835:JZD589835 KIS589835:KIZ589835 KSO589835:KSV589835 LCK589835:LCR589835 LMG589835:LMN589835 LWC589835:LWJ589835 MFY589835:MGF589835 MPU589835:MQB589835 MZQ589835:MZX589835 NJM589835:NJT589835 NTI589835:NTP589835 ODE589835:ODL589835 ONA589835:ONH589835 OWW589835:OXD589835 PGS589835:PGZ589835 PQO589835:PQV589835 QAK589835:QAR589835 QKG589835:QKN589835 QUC589835:QUJ589835 RDY589835:REF589835 RNU589835:ROB589835 RXQ589835:RXX589835 SHM589835:SHT589835 SRI589835:SRP589835 TBE589835:TBL589835 TLA589835:TLH589835 TUW589835:TVD589835 UES589835:UEZ589835 UOO589835:UOV589835 UYK589835:UYR589835 VIG589835:VIN589835 VSC589835:VSJ589835 WBY589835:WCF589835 WLU589835:WMB589835 WVQ589835:WVX589835 I655371:P655371 JE655371:JL655371 TA655371:TH655371 ACW655371:ADD655371 AMS655371:AMZ655371 AWO655371:AWV655371 BGK655371:BGR655371 BQG655371:BQN655371 CAC655371:CAJ655371 CJY655371:CKF655371 CTU655371:CUB655371 DDQ655371:DDX655371 DNM655371:DNT655371 DXI655371:DXP655371 EHE655371:EHL655371 ERA655371:ERH655371 FAW655371:FBD655371 FKS655371:FKZ655371 FUO655371:FUV655371 GEK655371:GER655371 GOG655371:GON655371 GYC655371:GYJ655371 HHY655371:HIF655371 HRU655371:HSB655371 IBQ655371:IBX655371 ILM655371:ILT655371 IVI655371:IVP655371 JFE655371:JFL655371 JPA655371:JPH655371 JYW655371:JZD655371 KIS655371:KIZ655371 KSO655371:KSV655371 LCK655371:LCR655371 LMG655371:LMN655371 LWC655371:LWJ655371 MFY655371:MGF655371 MPU655371:MQB655371 MZQ655371:MZX655371 NJM655371:NJT655371 NTI655371:NTP655371 ODE655371:ODL655371 ONA655371:ONH655371 OWW655371:OXD655371 PGS655371:PGZ655371 PQO655371:PQV655371 QAK655371:QAR655371 QKG655371:QKN655371 QUC655371:QUJ655371 RDY655371:REF655371 RNU655371:ROB655371 RXQ655371:RXX655371 SHM655371:SHT655371 SRI655371:SRP655371 TBE655371:TBL655371 TLA655371:TLH655371 TUW655371:TVD655371 UES655371:UEZ655371 UOO655371:UOV655371 UYK655371:UYR655371 VIG655371:VIN655371 VSC655371:VSJ655371 WBY655371:WCF655371 WLU655371:WMB655371 WVQ655371:WVX655371 I720907:P720907 JE720907:JL720907 TA720907:TH720907 ACW720907:ADD720907 AMS720907:AMZ720907 AWO720907:AWV720907 BGK720907:BGR720907 BQG720907:BQN720907 CAC720907:CAJ720907 CJY720907:CKF720907 CTU720907:CUB720907 DDQ720907:DDX720907 DNM720907:DNT720907 DXI720907:DXP720907 EHE720907:EHL720907 ERA720907:ERH720907 FAW720907:FBD720907 FKS720907:FKZ720907 FUO720907:FUV720907 GEK720907:GER720907 GOG720907:GON720907 GYC720907:GYJ720907 HHY720907:HIF720907 HRU720907:HSB720907 IBQ720907:IBX720907 ILM720907:ILT720907 IVI720907:IVP720907 JFE720907:JFL720907 JPA720907:JPH720907 JYW720907:JZD720907 KIS720907:KIZ720907 KSO720907:KSV720907 LCK720907:LCR720907 LMG720907:LMN720907 LWC720907:LWJ720907 MFY720907:MGF720907 MPU720907:MQB720907 MZQ720907:MZX720907 NJM720907:NJT720907 NTI720907:NTP720907 ODE720907:ODL720907 ONA720907:ONH720907 OWW720907:OXD720907 PGS720907:PGZ720907 PQO720907:PQV720907 QAK720907:QAR720907 QKG720907:QKN720907 QUC720907:QUJ720907 RDY720907:REF720907 RNU720907:ROB720907 RXQ720907:RXX720907 SHM720907:SHT720907 SRI720907:SRP720907 TBE720907:TBL720907 TLA720907:TLH720907 TUW720907:TVD720907 UES720907:UEZ720907 UOO720907:UOV720907 UYK720907:UYR720907 VIG720907:VIN720907 VSC720907:VSJ720907 WBY720907:WCF720907 WLU720907:WMB720907 WVQ720907:WVX720907 I786443:P786443 JE786443:JL786443 TA786443:TH786443 ACW786443:ADD786443 AMS786443:AMZ786443 AWO786443:AWV786443 BGK786443:BGR786443 BQG786443:BQN786443 CAC786443:CAJ786443 CJY786443:CKF786443 CTU786443:CUB786443 DDQ786443:DDX786443 DNM786443:DNT786443 DXI786443:DXP786443 EHE786443:EHL786443 ERA786443:ERH786443 FAW786443:FBD786443 FKS786443:FKZ786443 FUO786443:FUV786443 GEK786443:GER786443 GOG786443:GON786443 GYC786443:GYJ786443 HHY786443:HIF786443 HRU786443:HSB786443 IBQ786443:IBX786443 ILM786443:ILT786443 IVI786443:IVP786443 JFE786443:JFL786443 JPA786443:JPH786443 JYW786443:JZD786443 KIS786443:KIZ786443 KSO786443:KSV786443 LCK786443:LCR786443 LMG786443:LMN786443 LWC786443:LWJ786443 MFY786443:MGF786443 MPU786443:MQB786443 MZQ786443:MZX786443 NJM786443:NJT786443 NTI786443:NTP786443 ODE786443:ODL786443 ONA786443:ONH786443 OWW786443:OXD786443 PGS786443:PGZ786443 PQO786443:PQV786443 QAK786443:QAR786443 QKG786443:QKN786443 QUC786443:QUJ786443 RDY786443:REF786443 RNU786443:ROB786443 RXQ786443:RXX786443 SHM786443:SHT786443 SRI786443:SRP786443 TBE786443:TBL786443 TLA786443:TLH786443 TUW786443:TVD786443 UES786443:UEZ786443 UOO786443:UOV786443 UYK786443:UYR786443 VIG786443:VIN786443 VSC786443:VSJ786443 WBY786443:WCF786443 WLU786443:WMB786443 WVQ786443:WVX786443 I851979:P851979 JE851979:JL851979 TA851979:TH851979 ACW851979:ADD851979 AMS851979:AMZ851979 AWO851979:AWV851979 BGK851979:BGR851979 BQG851979:BQN851979 CAC851979:CAJ851979 CJY851979:CKF851979 CTU851979:CUB851979 DDQ851979:DDX851979 DNM851979:DNT851979 DXI851979:DXP851979 EHE851979:EHL851979 ERA851979:ERH851979 FAW851979:FBD851979 FKS851979:FKZ851979 FUO851979:FUV851979 GEK851979:GER851979 GOG851979:GON851979 GYC851979:GYJ851979 HHY851979:HIF851979 HRU851979:HSB851979 IBQ851979:IBX851979 ILM851979:ILT851979 IVI851979:IVP851979 JFE851979:JFL851979 JPA851979:JPH851979 JYW851979:JZD851979 KIS851979:KIZ851979 KSO851979:KSV851979 LCK851979:LCR851979 LMG851979:LMN851979 LWC851979:LWJ851979 MFY851979:MGF851979 MPU851979:MQB851979 MZQ851979:MZX851979 NJM851979:NJT851979 NTI851979:NTP851979 ODE851979:ODL851979 ONA851979:ONH851979 OWW851979:OXD851979 PGS851979:PGZ851979 PQO851979:PQV851979 QAK851979:QAR851979 QKG851979:QKN851979 QUC851979:QUJ851979 RDY851979:REF851979 RNU851979:ROB851979 RXQ851979:RXX851979 SHM851979:SHT851979 SRI851979:SRP851979 TBE851979:TBL851979 TLA851979:TLH851979 TUW851979:TVD851979 UES851979:UEZ851979 UOO851979:UOV851979 UYK851979:UYR851979 VIG851979:VIN851979 VSC851979:VSJ851979 WBY851979:WCF851979 WLU851979:WMB851979 WVQ851979:WVX851979 I917515:P917515 JE917515:JL917515 TA917515:TH917515 ACW917515:ADD917515 AMS917515:AMZ917515 AWO917515:AWV917515 BGK917515:BGR917515 BQG917515:BQN917515 CAC917515:CAJ917515 CJY917515:CKF917515 CTU917515:CUB917515 DDQ917515:DDX917515 DNM917515:DNT917515 DXI917515:DXP917515 EHE917515:EHL917515 ERA917515:ERH917515 FAW917515:FBD917515 FKS917515:FKZ917515 FUO917515:FUV917515 GEK917515:GER917515 GOG917515:GON917515 GYC917515:GYJ917515 HHY917515:HIF917515 HRU917515:HSB917515 IBQ917515:IBX917515 ILM917515:ILT917515 IVI917515:IVP917515 JFE917515:JFL917515 JPA917515:JPH917515 JYW917515:JZD917515 KIS917515:KIZ917515 KSO917515:KSV917515 LCK917515:LCR917515 LMG917515:LMN917515 LWC917515:LWJ917515 MFY917515:MGF917515 MPU917515:MQB917515 MZQ917515:MZX917515 NJM917515:NJT917515 NTI917515:NTP917515 ODE917515:ODL917515 ONA917515:ONH917515 OWW917515:OXD917515 PGS917515:PGZ917515 PQO917515:PQV917515 QAK917515:QAR917515 QKG917515:QKN917515 QUC917515:QUJ917515 RDY917515:REF917515 RNU917515:ROB917515 RXQ917515:RXX917515 SHM917515:SHT917515 SRI917515:SRP917515 TBE917515:TBL917515 TLA917515:TLH917515 TUW917515:TVD917515 UES917515:UEZ917515 UOO917515:UOV917515 UYK917515:UYR917515 VIG917515:VIN917515 VSC917515:VSJ917515 WBY917515:WCF917515 WLU917515:WMB917515 WVQ917515:WVX917515 I983051:P983051 JE983051:JL983051 TA983051:TH983051 ACW983051:ADD983051 AMS983051:AMZ983051 AWO983051:AWV983051 BGK983051:BGR983051 BQG983051:BQN983051 CAC983051:CAJ983051 CJY983051:CKF983051 CTU983051:CUB983051 DDQ983051:DDX983051 DNM983051:DNT983051 DXI983051:DXP983051 EHE983051:EHL983051 ERA983051:ERH983051 FAW983051:FBD983051 FKS983051:FKZ983051 FUO983051:FUV983051 GEK983051:GER983051 GOG983051:GON983051 GYC983051:GYJ983051 HHY983051:HIF983051 HRU983051:HSB983051 IBQ983051:IBX983051 ILM983051:ILT983051 IVI983051:IVP983051 JFE983051:JFL983051 JPA983051:JPH983051 JYW983051:JZD983051 KIS983051:KIZ983051 KSO983051:KSV983051 LCK983051:LCR983051 LMG983051:LMN983051 LWC983051:LWJ983051 MFY983051:MGF983051 MPU983051:MQB983051 MZQ983051:MZX983051 NJM983051:NJT983051 NTI983051:NTP983051 ODE983051:ODL983051 ONA983051:ONH983051 OWW983051:OXD983051 PGS983051:PGZ983051 PQO983051:PQV983051 QAK983051:QAR983051 QKG983051:QKN983051 QUC983051:QUJ983051 RDY983051:REF983051 RNU983051:ROB983051 RXQ983051:RXX983051 SHM983051:SHT983051 SRI983051:SRP983051 TBE983051:TBL983051 TLA983051:TLH983051 TUW983051:TVD983051 UES983051:UEZ983051 UOO983051:UOV983051 UYK983051:UYR983051 VIG983051:VIN983051 VSC983051:VSJ983051 WBY983051:WCF983051 WLU983051:WMB983051 WVQ983051:WVX983051">
      <formula1>$A$50:$A$56</formula1>
    </dataValidation>
    <dataValidation operator="greaterThanOrEqual" allowBlank="1" showInputMessage="1" showErrorMessage="1" errorTitle="Erro de valores" error="Digite um valor igual a 0% ou 2%." sqref="N25 JJ25 TF25 ADB25 AMX25 AWT25 BGP25 BQL25 CAH25 CKD25 CTZ25 DDV25 DNR25 DXN25 EHJ25 ERF25 FBB25 FKX25 FUT25 GEP25 GOL25 GYH25 HID25 HRZ25 IBV25 ILR25 IVN25 JFJ25 JPF25 JZB25 KIX25 KST25 LCP25 LML25 LWH25 MGD25 MPZ25 MZV25 NJR25 NTN25 ODJ25 ONF25 OXB25 PGX25 PQT25 QAP25 QKL25 QUH25 RED25 RNZ25 RXV25 SHR25 SRN25 TBJ25 TLF25 TVB25 UEX25 UOT25 UYP25 VIL25 VSH25 WCD25 WLZ25 WVV25 N65561 JJ65561 TF65561 ADB65561 AMX65561 AWT65561 BGP65561 BQL65561 CAH65561 CKD65561 CTZ65561 DDV65561 DNR65561 DXN65561 EHJ65561 ERF65561 FBB65561 FKX65561 FUT65561 GEP65561 GOL65561 GYH65561 HID65561 HRZ65561 IBV65561 ILR65561 IVN65561 JFJ65561 JPF65561 JZB65561 KIX65561 KST65561 LCP65561 LML65561 LWH65561 MGD65561 MPZ65561 MZV65561 NJR65561 NTN65561 ODJ65561 ONF65561 OXB65561 PGX65561 PQT65561 QAP65561 QKL65561 QUH65561 RED65561 RNZ65561 RXV65561 SHR65561 SRN65561 TBJ65561 TLF65561 TVB65561 UEX65561 UOT65561 UYP65561 VIL65561 VSH65561 WCD65561 WLZ65561 WVV65561 N131097 JJ131097 TF131097 ADB131097 AMX131097 AWT131097 BGP131097 BQL131097 CAH131097 CKD131097 CTZ131097 DDV131097 DNR131097 DXN131097 EHJ131097 ERF131097 FBB131097 FKX131097 FUT131097 GEP131097 GOL131097 GYH131097 HID131097 HRZ131097 IBV131097 ILR131097 IVN131097 JFJ131097 JPF131097 JZB131097 KIX131097 KST131097 LCP131097 LML131097 LWH131097 MGD131097 MPZ131097 MZV131097 NJR131097 NTN131097 ODJ131097 ONF131097 OXB131097 PGX131097 PQT131097 QAP131097 QKL131097 QUH131097 RED131097 RNZ131097 RXV131097 SHR131097 SRN131097 TBJ131097 TLF131097 TVB131097 UEX131097 UOT131097 UYP131097 VIL131097 VSH131097 WCD131097 WLZ131097 WVV131097 N196633 JJ196633 TF196633 ADB196633 AMX196633 AWT196633 BGP196633 BQL196633 CAH196633 CKD196633 CTZ196633 DDV196633 DNR196633 DXN196633 EHJ196633 ERF196633 FBB196633 FKX196633 FUT196633 GEP196633 GOL196633 GYH196633 HID196633 HRZ196633 IBV196633 ILR196633 IVN196633 JFJ196633 JPF196633 JZB196633 KIX196633 KST196633 LCP196633 LML196633 LWH196633 MGD196633 MPZ196633 MZV196633 NJR196633 NTN196633 ODJ196633 ONF196633 OXB196633 PGX196633 PQT196633 QAP196633 QKL196633 QUH196633 RED196633 RNZ196633 RXV196633 SHR196633 SRN196633 TBJ196633 TLF196633 TVB196633 UEX196633 UOT196633 UYP196633 VIL196633 VSH196633 WCD196633 WLZ196633 WVV196633 N262169 JJ262169 TF262169 ADB262169 AMX262169 AWT262169 BGP262169 BQL262169 CAH262169 CKD262169 CTZ262169 DDV262169 DNR262169 DXN262169 EHJ262169 ERF262169 FBB262169 FKX262169 FUT262169 GEP262169 GOL262169 GYH262169 HID262169 HRZ262169 IBV262169 ILR262169 IVN262169 JFJ262169 JPF262169 JZB262169 KIX262169 KST262169 LCP262169 LML262169 LWH262169 MGD262169 MPZ262169 MZV262169 NJR262169 NTN262169 ODJ262169 ONF262169 OXB262169 PGX262169 PQT262169 QAP262169 QKL262169 QUH262169 RED262169 RNZ262169 RXV262169 SHR262169 SRN262169 TBJ262169 TLF262169 TVB262169 UEX262169 UOT262169 UYP262169 VIL262169 VSH262169 WCD262169 WLZ262169 WVV262169 N327705 JJ327705 TF327705 ADB327705 AMX327705 AWT327705 BGP327705 BQL327705 CAH327705 CKD327705 CTZ327705 DDV327705 DNR327705 DXN327705 EHJ327705 ERF327705 FBB327705 FKX327705 FUT327705 GEP327705 GOL327705 GYH327705 HID327705 HRZ327705 IBV327705 ILR327705 IVN327705 JFJ327705 JPF327705 JZB327705 KIX327705 KST327705 LCP327705 LML327705 LWH327705 MGD327705 MPZ327705 MZV327705 NJR327705 NTN327705 ODJ327705 ONF327705 OXB327705 PGX327705 PQT327705 QAP327705 QKL327705 QUH327705 RED327705 RNZ327705 RXV327705 SHR327705 SRN327705 TBJ327705 TLF327705 TVB327705 UEX327705 UOT327705 UYP327705 VIL327705 VSH327705 WCD327705 WLZ327705 WVV327705 N393241 JJ393241 TF393241 ADB393241 AMX393241 AWT393241 BGP393241 BQL393241 CAH393241 CKD393241 CTZ393241 DDV393241 DNR393241 DXN393241 EHJ393241 ERF393241 FBB393241 FKX393241 FUT393241 GEP393241 GOL393241 GYH393241 HID393241 HRZ393241 IBV393241 ILR393241 IVN393241 JFJ393241 JPF393241 JZB393241 KIX393241 KST393241 LCP393241 LML393241 LWH393241 MGD393241 MPZ393241 MZV393241 NJR393241 NTN393241 ODJ393241 ONF393241 OXB393241 PGX393241 PQT393241 QAP393241 QKL393241 QUH393241 RED393241 RNZ393241 RXV393241 SHR393241 SRN393241 TBJ393241 TLF393241 TVB393241 UEX393241 UOT393241 UYP393241 VIL393241 VSH393241 WCD393241 WLZ393241 WVV393241 N458777 JJ458777 TF458777 ADB458777 AMX458777 AWT458777 BGP458777 BQL458777 CAH458777 CKD458777 CTZ458777 DDV458777 DNR458777 DXN458777 EHJ458777 ERF458777 FBB458777 FKX458777 FUT458777 GEP458777 GOL458777 GYH458777 HID458777 HRZ458777 IBV458777 ILR458777 IVN458777 JFJ458777 JPF458777 JZB458777 KIX458777 KST458777 LCP458777 LML458777 LWH458777 MGD458777 MPZ458777 MZV458777 NJR458777 NTN458777 ODJ458777 ONF458777 OXB458777 PGX458777 PQT458777 QAP458777 QKL458777 QUH458777 RED458777 RNZ458777 RXV458777 SHR458777 SRN458777 TBJ458777 TLF458777 TVB458777 UEX458777 UOT458777 UYP458777 VIL458777 VSH458777 WCD458777 WLZ458777 WVV458777 N524313 JJ524313 TF524313 ADB524313 AMX524313 AWT524313 BGP524313 BQL524313 CAH524313 CKD524313 CTZ524313 DDV524313 DNR524313 DXN524313 EHJ524313 ERF524313 FBB524313 FKX524313 FUT524313 GEP524313 GOL524313 GYH524313 HID524313 HRZ524313 IBV524313 ILR524313 IVN524313 JFJ524313 JPF524313 JZB524313 KIX524313 KST524313 LCP524313 LML524313 LWH524313 MGD524313 MPZ524313 MZV524313 NJR524313 NTN524313 ODJ524313 ONF524313 OXB524313 PGX524313 PQT524313 QAP524313 QKL524313 QUH524313 RED524313 RNZ524313 RXV524313 SHR524313 SRN524313 TBJ524313 TLF524313 TVB524313 UEX524313 UOT524313 UYP524313 VIL524313 VSH524313 WCD524313 WLZ524313 WVV524313 N589849 JJ589849 TF589849 ADB589849 AMX589849 AWT589849 BGP589849 BQL589849 CAH589849 CKD589849 CTZ589849 DDV589849 DNR589849 DXN589849 EHJ589849 ERF589849 FBB589849 FKX589849 FUT589849 GEP589849 GOL589849 GYH589849 HID589849 HRZ589849 IBV589849 ILR589849 IVN589849 JFJ589849 JPF589849 JZB589849 KIX589849 KST589849 LCP589849 LML589849 LWH589849 MGD589849 MPZ589849 MZV589849 NJR589849 NTN589849 ODJ589849 ONF589849 OXB589849 PGX589849 PQT589849 QAP589849 QKL589849 QUH589849 RED589849 RNZ589849 RXV589849 SHR589849 SRN589849 TBJ589849 TLF589849 TVB589849 UEX589849 UOT589849 UYP589849 VIL589849 VSH589849 WCD589849 WLZ589849 WVV589849 N655385 JJ655385 TF655385 ADB655385 AMX655385 AWT655385 BGP655385 BQL655385 CAH655385 CKD655385 CTZ655385 DDV655385 DNR655385 DXN655385 EHJ655385 ERF655385 FBB655385 FKX655385 FUT655385 GEP655385 GOL655385 GYH655385 HID655385 HRZ655385 IBV655385 ILR655385 IVN655385 JFJ655385 JPF655385 JZB655385 KIX655385 KST655385 LCP655385 LML655385 LWH655385 MGD655385 MPZ655385 MZV655385 NJR655385 NTN655385 ODJ655385 ONF655385 OXB655385 PGX655385 PQT655385 QAP655385 QKL655385 QUH655385 RED655385 RNZ655385 RXV655385 SHR655385 SRN655385 TBJ655385 TLF655385 TVB655385 UEX655385 UOT655385 UYP655385 VIL655385 VSH655385 WCD655385 WLZ655385 WVV655385 N720921 JJ720921 TF720921 ADB720921 AMX720921 AWT720921 BGP720921 BQL720921 CAH720921 CKD720921 CTZ720921 DDV720921 DNR720921 DXN720921 EHJ720921 ERF720921 FBB720921 FKX720921 FUT720921 GEP720921 GOL720921 GYH720921 HID720921 HRZ720921 IBV720921 ILR720921 IVN720921 JFJ720921 JPF720921 JZB720921 KIX720921 KST720921 LCP720921 LML720921 LWH720921 MGD720921 MPZ720921 MZV720921 NJR720921 NTN720921 ODJ720921 ONF720921 OXB720921 PGX720921 PQT720921 QAP720921 QKL720921 QUH720921 RED720921 RNZ720921 RXV720921 SHR720921 SRN720921 TBJ720921 TLF720921 TVB720921 UEX720921 UOT720921 UYP720921 VIL720921 VSH720921 WCD720921 WLZ720921 WVV720921 N786457 JJ786457 TF786457 ADB786457 AMX786457 AWT786457 BGP786457 BQL786457 CAH786457 CKD786457 CTZ786457 DDV786457 DNR786457 DXN786457 EHJ786457 ERF786457 FBB786457 FKX786457 FUT786457 GEP786457 GOL786457 GYH786457 HID786457 HRZ786457 IBV786457 ILR786457 IVN786457 JFJ786457 JPF786457 JZB786457 KIX786457 KST786457 LCP786457 LML786457 LWH786457 MGD786457 MPZ786457 MZV786457 NJR786457 NTN786457 ODJ786457 ONF786457 OXB786457 PGX786457 PQT786457 QAP786457 QKL786457 QUH786457 RED786457 RNZ786457 RXV786457 SHR786457 SRN786457 TBJ786457 TLF786457 TVB786457 UEX786457 UOT786457 UYP786457 VIL786457 VSH786457 WCD786457 WLZ786457 WVV786457 N851993 JJ851993 TF851993 ADB851993 AMX851993 AWT851993 BGP851993 BQL851993 CAH851993 CKD851993 CTZ851993 DDV851993 DNR851993 DXN851993 EHJ851993 ERF851993 FBB851993 FKX851993 FUT851993 GEP851993 GOL851993 GYH851993 HID851993 HRZ851993 IBV851993 ILR851993 IVN851993 JFJ851993 JPF851993 JZB851993 KIX851993 KST851993 LCP851993 LML851993 LWH851993 MGD851993 MPZ851993 MZV851993 NJR851993 NTN851993 ODJ851993 ONF851993 OXB851993 PGX851993 PQT851993 QAP851993 QKL851993 QUH851993 RED851993 RNZ851993 RXV851993 SHR851993 SRN851993 TBJ851993 TLF851993 TVB851993 UEX851993 UOT851993 UYP851993 VIL851993 VSH851993 WCD851993 WLZ851993 WVV851993 N917529 JJ917529 TF917529 ADB917529 AMX917529 AWT917529 BGP917529 BQL917529 CAH917529 CKD917529 CTZ917529 DDV917529 DNR917529 DXN917529 EHJ917529 ERF917529 FBB917529 FKX917529 FUT917529 GEP917529 GOL917529 GYH917529 HID917529 HRZ917529 IBV917529 ILR917529 IVN917529 JFJ917529 JPF917529 JZB917529 KIX917529 KST917529 LCP917529 LML917529 LWH917529 MGD917529 MPZ917529 MZV917529 NJR917529 NTN917529 ODJ917529 ONF917529 OXB917529 PGX917529 PQT917529 QAP917529 QKL917529 QUH917529 RED917529 RNZ917529 RXV917529 SHR917529 SRN917529 TBJ917529 TLF917529 TVB917529 UEX917529 UOT917529 UYP917529 VIL917529 VSH917529 WCD917529 WLZ917529 WVV917529 N983065 JJ983065 TF983065 ADB983065 AMX983065 AWT983065 BGP983065 BQL983065 CAH983065 CKD983065 CTZ983065 DDV983065 DNR983065 DXN983065 EHJ983065 ERF983065 FBB983065 FKX983065 FUT983065 GEP983065 GOL983065 GYH983065 HID983065 HRZ983065 IBV983065 ILR983065 IVN983065 JFJ983065 JPF983065 JZB983065 KIX983065 KST983065 LCP983065 LML983065 LWH983065 MGD983065 MPZ983065 MZV983065 NJR983065 NTN983065 ODJ983065 ONF983065 OXB983065 PGX983065 PQT983065 QAP983065 QKL983065 QUH983065 RED983065 RNZ983065 RXV983065 SHR983065 SRN983065 TBJ983065 TLF983065 TVB983065 UEX983065 UOT983065 UYP983065 VIL983065 VSH983065 WCD983065 WLZ983065 WVV983065"/>
    <dataValidation type="decimal" allowBlank="1" showInputMessage="1" showErrorMessage="1" errorTitle="Erro de valores" error="Digite um valor maior do que 0." sqref="N24 JJ24 TF24 ADB24 AMX24 AWT24 BGP24 BQL24 CAH24 CKD24 CTZ24 DDV24 DNR24 DXN24 EHJ24 ERF24 FBB24 FKX24 FUT24 GEP24 GOL24 GYH24 HID24 HRZ24 IBV24 ILR24 IVN24 JFJ24 JPF24 JZB24 KIX24 KST24 LCP24 LML24 LWH24 MGD24 MPZ24 MZV24 NJR24 NTN24 ODJ24 ONF24 OXB24 PGX24 PQT24 QAP24 QKL24 QUH24 RED24 RNZ24 RXV24 SHR24 SRN24 TBJ24 TLF24 TVB24 UEX24 UOT24 UYP24 VIL24 VSH24 WCD24 WLZ24 WVV24 N65560 JJ65560 TF65560 ADB65560 AMX65560 AWT65560 BGP65560 BQL65560 CAH65560 CKD65560 CTZ65560 DDV65560 DNR65560 DXN65560 EHJ65560 ERF65560 FBB65560 FKX65560 FUT65560 GEP65560 GOL65560 GYH65560 HID65560 HRZ65560 IBV65560 ILR65560 IVN65560 JFJ65560 JPF65560 JZB65560 KIX65560 KST65560 LCP65560 LML65560 LWH65560 MGD65560 MPZ65560 MZV65560 NJR65560 NTN65560 ODJ65560 ONF65560 OXB65560 PGX65560 PQT65560 QAP65560 QKL65560 QUH65560 RED65560 RNZ65560 RXV65560 SHR65560 SRN65560 TBJ65560 TLF65560 TVB65560 UEX65560 UOT65560 UYP65560 VIL65560 VSH65560 WCD65560 WLZ65560 WVV65560 N131096 JJ131096 TF131096 ADB131096 AMX131096 AWT131096 BGP131096 BQL131096 CAH131096 CKD131096 CTZ131096 DDV131096 DNR131096 DXN131096 EHJ131096 ERF131096 FBB131096 FKX131096 FUT131096 GEP131096 GOL131096 GYH131096 HID131096 HRZ131096 IBV131096 ILR131096 IVN131096 JFJ131096 JPF131096 JZB131096 KIX131096 KST131096 LCP131096 LML131096 LWH131096 MGD131096 MPZ131096 MZV131096 NJR131096 NTN131096 ODJ131096 ONF131096 OXB131096 PGX131096 PQT131096 QAP131096 QKL131096 QUH131096 RED131096 RNZ131096 RXV131096 SHR131096 SRN131096 TBJ131096 TLF131096 TVB131096 UEX131096 UOT131096 UYP131096 VIL131096 VSH131096 WCD131096 WLZ131096 WVV131096 N196632 JJ196632 TF196632 ADB196632 AMX196632 AWT196632 BGP196632 BQL196632 CAH196632 CKD196632 CTZ196632 DDV196632 DNR196632 DXN196632 EHJ196632 ERF196632 FBB196632 FKX196632 FUT196632 GEP196632 GOL196632 GYH196632 HID196632 HRZ196632 IBV196632 ILR196632 IVN196632 JFJ196632 JPF196632 JZB196632 KIX196632 KST196632 LCP196632 LML196632 LWH196632 MGD196632 MPZ196632 MZV196632 NJR196632 NTN196632 ODJ196632 ONF196632 OXB196632 PGX196632 PQT196632 QAP196632 QKL196632 QUH196632 RED196632 RNZ196632 RXV196632 SHR196632 SRN196632 TBJ196632 TLF196632 TVB196632 UEX196632 UOT196632 UYP196632 VIL196632 VSH196632 WCD196632 WLZ196632 WVV196632 N262168 JJ262168 TF262168 ADB262168 AMX262168 AWT262168 BGP262168 BQL262168 CAH262168 CKD262168 CTZ262168 DDV262168 DNR262168 DXN262168 EHJ262168 ERF262168 FBB262168 FKX262168 FUT262168 GEP262168 GOL262168 GYH262168 HID262168 HRZ262168 IBV262168 ILR262168 IVN262168 JFJ262168 JPF262168 JZB262168 KIX262168 KST262168 LCP262168 LML262168 LWH262168 MGD262168 MPZ262168 MZV262168 NJR262168 NTN262168 ODJ262168 ONF262168 OXB262168 PGX262168 PQT262168 QAP262168 QKL262168 QUH262168 RED262168 RNZ262168 RXV262168 SHR262168 SRN262168 TBJ262168 TLF262168 TVB262168 UEX262168 UOT262168 UYP262168 VIL262168 VSH262168 WCD262168 WLZ262168 WVV262168 N327704 JJ327704 TF327704 ADB327704 AMX327704 AWT327704 BGP327704 BQL327704 CAH327704 CKD327704 CTZ327704 DDV327704 DNR327704 DXN327704 EHJ327704 ERF327704 FBB327704 FKX327704 FUT327704 GEP327704 GOL327704 GYH327704 HID327704 HRZ327704 IBV327704 ILR327704 IVN327704 JFJ327704 JPF327704 JZB327704 KIX327704 KST327704 LCP327704 LML327704 LWH327704 MGD327704 MPZ327704 MZV327704 NJR327704 NTN327704 ODJ327704 ONF327704 OXB327704 PGX327704 PQT327704 QAP327704 QKL327704 QUH327704 RED327704 RNZ327704 RXV327704 SHR327704 SRN327704 TBJ327704 TLF327704 TVB327704 UEX327704 UOT327704 UYP327704 VIL327704 VSH327704 WCD327704 WLZ327704 WVV327704 N393240 JJ393240 TF393240 ADB393240 AMX393240 AWT393240 BGP393240 BQL393240 CAH393240 CKD393240 CTZ393240 DDV393240 DNR393240 DXN393240 EHJ393240 ERF393240 FBB393240 FKX393240 FUT393240 GEP393240 GOL393240 GYH393240 HID393240 HRZ393240 IBV393240 ILR393240 IVN393240 JFJ393240 JPF393240 JZB393240 KIX393240 KST393240 LCP393240 LML393240 LWH393240 MGD393240 MPZ393240 MZV393240 NJR393240 NTN393240 ODJ393240 ONF393240 OXB393240 PGX393240 PQT393240 QAP393240 QKL393240 QUH393240 RED393240 RNZ393240 RXV393240 SHR393240 SRN393240 TBJ393240 TLF393240 TVB393240 UEX393240 UOT393240 UYP393240 VIL393240 VSH393240 WCD393240 WLZ393240 WVV393240 N458776 JJ458776 TF458776 ADB458776 AMX458776 AWT458776 BGP458776 BQL458776 CAH458776 CKD458776 CTZ458776 DDV458776 DNR458776 DXN458776 EHJ458776 ERF458776 FBB458776 FKX458776 FUT458776 GEP458776 GOL458776 GYH458776 HID458776 HRZ458776 IBV458776 ILR458776 IVN458776 JFJ458776 JPF458776 JZB458776 KIX458776 KST458776 LCP458776 LML458776 LWH458776 MGD458776 MPZ458776 MZV458776 NJR458776 NTN458776 ODJ458776 ONF458776 OXB458776 PGX458776 PQT458776 QAP458776 QKL458776 QUH458776 RED458776 RNZ458776 RXV458776 SHR458776 SRN458776 TBJ458776 TLF458776 TVB458776 UEX458776 UOT458776 UYP458776 VIL458776 VSH458776 WCD458776 WLZ458776 WVV458776 N524312 JJ524312 TF524312 ADB524312 AMX524312 AWT524312 BGP524312 BQL524312 CAH524312 CKD524312 CTZ524312 DDV524312 DNR524312 DXN524312 EHJ524312 ERF524312 FBB524312 FKX524312 FUT524312 GEP524312 GOL524312 GYH524312 HID524312 HRZ524312 IBV524312 ILR524312 IVN524312 JFJ524312 JPF524312 JZB524312 KIX524312 KST524312 LCP524312 LML524312 LWH524312 MGD524312 MPZ524312 MZV524312 NJR524312 NTN524312 ODJ524312 ONF524312 OXB524312 PGX524312 PQT524312 QAP524312 QKL524312 QUH524312 RED524312 RNZ524312 RXV524312 SHR524312 SRN524312 TBJ524312 TLF524312 TVB524312 UEX524312 UOT524312 UYP524312 VIL524312 VSH524312 WCD524312 WLZ524312 WVV524312 N589848 JJ589848 TF589848 ADB589848 AMX589848 AWT589848 BGP589848 BQL589848 CAH589848 CKD589848 CTZ589848 DDV589848 DNR589848 DXN589848 EHJ589848 ERF589848 FBB589848 FKX589848 FUT589848 GEP589848 GOL589848 GYH589848 HID589848 HRZ589848 IBV589848 ILR589848 IVN589848 JFJ589848 JPF589848 JZB589848 KIX589848 KST589848 LCP589848 LML589848 LWH589848 MGD589848 MPZ589848 MZV589848 NJR589848 NTN589848 ODJ589848 ONF589848 OXB589848 PGX589848 PQT589848 QAP589848 QKL589848 QUH589848 RED589848 RNZ589848 RXV589848 SHR589848 SRN589848 TBJ589848 TLF589848 TVB589848 UEX589848 UOT589848 UYP589848 VIL589848 VSH589848 WCD589848 WLZ589848 WVV589848 N655384 JJ655384 TF655384 ADB655384 AMX655384 AWT655384 BGP655384 BQL655384 CAH655384 CKD655384 CTZ655384 DDV655384 DNR655384 DXN655384 EHJ655384 ERF655384 FBB655384 FKX655384 FUT655384 GEP655384 GOL655384 GYH655384 HID655384 HRZ655384 IBV655384 ILR655384 IVN655384 JFJ655384 JPF655384 JZB655384 KIX655384 KST655384 LCP655384 LML655384 LWH655384 MGD655384 MPZ655384 MZV655384 NJR655384 NTN655384 ODJ655384 ONF655384 OXB655384 PGX655384 PQT655384 QAP655384 QKL655384 QUH655384 RED655384 RNZ655384 RXV655384 SHR655384 SRN655384 TBJ655384 TLF655384 TVB655384 UEX655384 UOT655384 UYP655384 VIL655384 VSH655384 WCD655384 WLZ655384 WVV655384 N720920 JJ720920 TF720920 ADB720920 AMX720920 AWT720920 BGP720920 BQL720920 CAH720920 CKD720920 CTZ720920 DDV720920 DNR720920 DXN720920 EHJ720920 ERF720920 FBB720920 FKX720920 FUT720920 GEP720920 GOL720920 GYH720920 HID720920 HRZ720920 IBV720920 ILR720920 IVN720920 JFJ720920 JPF720920 JZB720920 KIX720920 KST720920 LCP720920 LML720920 LWH720920 MGD720920 MPZ720920 MZV720920 NJR720920 NTN720920 ODJ720920 ONF720920 OXB720920 PGX720920 PQT720920 QAP720920 QKL720920 QUH720920 RED720920 RNZ720920 RXV720920 SHR720920 SRN720920 TBJ720920 TLF720920 TVB720920 UEX720920 UOT720920 UYP720920 VIL720920 VSH720920 WCD720920 WLZ720920 WVV720920 N786456 JJ786456 TF786456 ADB786456 AMX786456 AWT786456 BGP786456 BQL786456 CAH786456 CKD786456 CTZ786456 DDV786456 DNR786456 DXN786456 EHJ786456 ERF786456 FBB786456 FKX786456 FUT786456 GEP786456 GOL786456 GYH786456 HID786456 HRZ786456 IBV786456 ILR786456 IVN786456 JFJ786456 JPF786456 JZB786456 KIX786456 KST786456 LCP786456 LML786456 LWH786456 MGD786456 MPZ786456 MZV786456 NJR786456 NTN786456 ODJ786456 ONF786456 OXB786456 PGX786456 PQT786456 QAP786456 QKL786456 QUH786456 RED786456 RNZ786456 RXV786456 SHR786456 SRN786456 TBJ786456 TLF786456 TVB786456 UEX786456 UOT786456 UYP786456 VIL786456 VSH786456 WCD786456 WLZ786456 WVV786456 N851992 JJ851992 TF851992 ADB851992 AMX851992 AWT851992 BGP851992 BQL851992 CAH851992 CKD851992 CTZ851992 DDV851992 DNR851992 DXN851992 EHJ851992 ERF851992 FBB851992 FKX851992 FUT851992 GEP851992 GOL851992 GYH851992 HID851992 HRZ851992 IBV851992 ILR851992 IVN851992 JFJ851992 JPF851992 JZB851992 KIX851992 KST851992 LCP851992 LML851992 LWH851992 MGD851992 MPZ851992 MZV851992 NJR851992 NTN851992 ODJ851992 ONF851992 OXB851992 PGX851992 PQT851992 QAP851992 QKL851992 QUH851992 RED851992 RNZ851992 RXV851992 SHR851992 SRN851992 TBJ851992 TLF851992 TVB851992 UEX851992 UOT851992 UYP851992 VIL851992 VSH851992 WCD851992 WLZ851992 WVV851992 N917528 JJ917528 TF917528 ADB917528 AMX917528 AWT917528 BGP917528 BQL917528 CAH917528 CKD917528 CTZ917528 DDV917528 DNR917528 DXN917528 EHJ917528 ERF917528 FBB917528 FKX917528 FUT917528 GEP917528 GOL917528 GYH917528 HID917528 HRZ917528 IBV917528 ILR917528 IVN917528 JFJ917528 JPF917528 JZB917528 KIX917528 KST917528 LCP917528 LML917528 LWH917528 MGD917528 MPZ917528 MZV917528 NJR917528 NTN917528 ODJ917528 ONF917528 OXB917528 PGX917528 PQT917528 QAP917528 QKL917528 QUH917528 RED917528 RNZ917528 RXV917528 SHR917528 SRN917528 TBJ917528 TLF917528 TVB917528 UEX917528 UOT917528 UYP917528 VIL917528 VSH917528 WCD917528 WLZ917528 WVV917528 N983064 JJ983064 TF983064 ADB983064 AMX983064 AWT983064 BGP983064 BQL983064 CAH983064 CKD983064 CTZ983064 DDV983064 DNR983064 DXN983064 EHJ983064 ERF983064 FBB983064 FKX983064 FUT983064 GEP983064 GOL983064 GYH983064 HID983064 HRZ983064 IBV983064 ILR983064 IVN983064 JFJ983064 JPF983064 JZB983064 KIX983064 KST983064 LCP983064 LML983064 LWH983064 MGD983064 MPZ983064 MZV983064 NJR983064 NTN983064 ODJ983064 ONF983064 OXB983064 PGX983064 PQT983064 QAP983064 QKL983064 QUH983064 RED983064 RNZ983064 RXV983064 SHR983064 SRN983064 TBJ983064 TLF983064 TVB983064 UEX983064 UOT983064 UYP983064 VIL983064 VSH983064 WCD983064 WLZ983064 WVV983064">
      <formula1>0</formula1>
      <formula2>1</formula2>
    </dataValidation>
    <dataValidation type="decimal" allowBlank="1" showInputMessage="1" showErrorMessage="1" errorTitle="Valor não permitido" error="Digite um percentual entre 0% e 100%." promptTitle="Valores admissíveis:" prompt="Insira valores entre 0 e 100%." sqref="Q13:R13 JM13:JN13 TI13:TJ13 ADE13:ADF13 ANA13:ANB13 AWW13:AWX13 BGS13:BGT13 BQO13:BQP13 CAK13:CAL13 CKG13:CKH13 CUC13:CUD13 DDY13:DDZ13 DNU13:DNV13 DXQ13:DXR13 EHM13:EHN13 ERI13:ERJ13 FBE13:FBF13 FLA13:FLB13 FUW13:FUX13 GES13:GET13 GOO13:GOP13 GYK13:GYL13 HIG13:HIH13 HSC13:HSD13 IBY13:IBZ13 ILU13:ILV13 IVQ13:IVR13 JFM13:JFN13 JPI13:JPJ13 JZE13:JZF13 KJA13:KJB13 KSW13:KSX13 LCS13:LCT13 LMO13:LMP13 LWK13:LWL13 MGG13:MGH13 MQC13:MQD13 MZY13:MZZ13 NJU13:NJV13 NTQ13:NTR13 ODM13:ODN13 ONI13:ONJ13 OXE13:OXF13 PHA13:PHB13 PQW13:PQX13 QAS13:QAT13 QKO13:QKP13 QUK13:QUL13 REG13:REH13 ROC13:ROD13 RXY13:RXZ13 SHU13:SHV13 SRQ13:SRR13 TBM13:TBN13 TLI13:TLJ13 TVE13:TVF13 UFA13:UFB13 UOW13:UOX13 UYS13:UYT13 VIO13:VIP13 VSK13:VSL13 WCG13:WCH13 WMC13:WMD13 WVY13:WVZ13 Q65549:R65549 JM65549:JN65549 TI65549:TJ65549 ADE65549:ADF65549 ANA65549:ANB65549 AWW65549:AWX65549 BGS65549:BGT65549 BQO65549:BQP65549 CAK65549:CAL65549 CKG65549:CKH65549 CUC65549:CUD65549 DDY65549:DDZ65549 DNU65549:DNV65549 DXQ65549:DXR65549 EHM65549:EHN65549 ERI65549:ERJ65549 FBE65549:FBF65549 FLA65549:FLB65549 FUW65549:FUX65549 GES65549:GET65549 GOO65549:GOP65549 GYK65549:GYL65549 HIG65549:HIH65549 HSC65549:HSD65549 IBY65549:IBZ65549 ILU65549:ILV65549 IVQ65549:IVR65549 JFM65549:JFN65549 JPI65549:JPJ65549 JZE65549:JZF65549 KJA65549:KJB65549 KSW65549:KSX65549 LCS65549:LCT65549 LMO65549:LMP65549 LWK65549:LWL65549 MGG65549:MGH65549 MQC65549:MQD65549 MZY65549:MZZ65549 NJU65549:NJV65549 NTQ65549:NTR65549 ODM65549:ODN65549 ONI65549:ONJ65549 OXE65549:OXF65549 PHA65549:PHB65549 PQW65549:PQX65549 QAS65549:QAT65549 QKO65549:QKP65549 QUK65549:QUL65549 REG65549:REH65549 ROC65549:ROD65549 RXY65549:RXZ65549 SHU65549:SHV65549 SRQ65549:SRR65549 TBM65549:TBN65549 TLI65549:TLJ65549 TVE65549:TVF65549 UFA65549:UFB65549 UOW65549:UOX65549 UYS65549:UYT65549 VIO65549:VIP65549 VSK65549:VSL65549 WCG65549:WCH65549 WMC65549:WMD65549 WVY65549:WVZ65549 Q131085:R131085 JM131085:JN131085 TI131085:TJ131085 ADE131085:ADF131085 ANA131085:ANB131085 AWW131085:AWX131085 BGS131085:BGT131085 BQO131085:BQP131085 CAK131085:CAL131085 CKG131085:CKH131085 CUC131085:CUD131085 DDY131085:DDZ131085 DNU131085:DNV131085 DXQ131085:DXR131085 EHM131085:EHN131085 ERI131085:ERJ131085 FBE131085:FBF131085 FLA131085:FLB131085 FUW131085:FUX131085 GES131085:GET131085 GOO131085:GOP131085 GYK131085:GYL131085 HIG131085:HIH131085 HSC131085:HSD131085 IBY131085:IBZ131085 ILU131085:ILV131085 IVQ131085:IVR131085 JFM131085:JFN131085 JPI131085:JPJ131085 JZE131085:JZF131085 KJA131085:KJB131085 KSW131085:KSX131085 LCS131085:LCT131085 LMO131085:LMP131085 LWK131085:LWL131085 MGG131085:MGH131085 MQC131085:MQD131085 MZY131085:MZZ131085 NJU131085:NJV131085 NTQ131085:NTR131085 ODM131085:ODN131085 ONI131085:ONJ131085 OXE131085:OXF131085 PHA131085:PHB131085 PQW131085:PQX131085 QAS131085:QAT131085 QKO131085:QKP131085 QUK131085:QUL131085 REG131085:REH131085 ROC131085:ROD131085 RXY131085:RXZ131085 SHU131085:SHV131085 SRQ131085:SRR131085 TBM131085:TBN131085 TLI131085:TLJ131085 TVE131085:TVF131085 UFA131085:UFB131085 UOW131085:UOX131085 UYS131085:UYT131085 VIO131085:VIP131085 VSK131085:VSL131085 WCG131085:WCH131085 WMC131085:WMD131085 WVY131085:WVZ131085 Q196621:R196621 JM196621:JN196621 TI196621:TJ196621 ADE196621:ADF196621 ANA196621:ANB196621 AWW196621:AWX196621 BGS196621:BGT196621 BQO196621:BQP196621 CAK196621:CAL196621 CKG196621:CKH196621 CUC196621:CUD196621 DDY196621:DDZ196621 DNU196621:DNV196621 DXQ196621:DXR196621 EHM196621:EHN196621 ERI196621:ERJ196621 FBE196621:FBF196621 FLA196621:FLB196621 FUW196621:FUX196621 GES196621:GET196621 GOO196621:GOP196621 GYK196621:GYL196621 HIG196621:HIH196621 HSC196621:HSD196621 IBY196621:IBZ196621 ILU196621:ILV196621 IVQ196621:IVR196621 JFM196621:JFN196621 JPI196621:JPJ196621 JZE196621:JZF196621 KJA196621:KJB196621 KSW196621:KSX196621 LCS196621:LCT196621 LMO196621:LMP196621 LWK196621:LWL196621 MGG196621:MGH196621 MQC196621:MQD196621 MZY196621:MZZ196621 NJU196621:NJV196621 NTQ196621:NTR196621 ODM196621:ODN196621 ONI196621:ONJ196621 OXE196621:OXF196621 PHA196621:PHB196621 PQW196621:PQX196621 QAS196621:QAT196621 QKO196621:QKP196621 QUK196621:QUL196621 REG196621:REH196621 ROC196621:ROD196621 RXY196621:RXZ196621 SHU196621:SHV196621 SRQ196621:SRR196621 TBM196621:TBN196621 TLI196621:TLJ196621 TVE196621:TVF196621 UFA196621:UFB196621 UOW196621:UOX196621 UYS196621:UYT196621 VIO196621:VIP196621 VSK196621:VSL196621 WCG196621:WCH196621 WMC196621:WMD196621 WVY196621:WVZ196621 Q262157:R262157 JM262157:JN262157 TI262157:TJ262157 ADE262157:ADF262157 ANA262157:ANB262157 AWW262157:AWX262157 BGS262157:BGT262157 BQO262157:BQP262157 CAK262157:CAL262157 CKG262157:CKH262157 CUC262157:CUD262157 DDY262157:DDZ262157 DNU262157:DNV262157 DXQ262157:DXR262157 EHM262157:EHN262157 ERI262157:ERJ262157 FBE262157:FBF262157 FLA262157:FLB262157 FUW262157:FUX262157 GES262157:GET262157 GOO262157:GOP262157 GYK262157:GYL262157 HIG262157:HIH262157 HSC262157:HSD262157 IBY262157:IBZ262157 ILU262157:ILV262157 IVQ262157:IVR262157 JFM262157:JFN262157 JPI262157:JPJ262157 JZE262157:JZF262157 KJA262157:KJB262157 KSW262157:KSX262157 LCS262157:LCT262157 LMO262157:LMP262157 LWK262157:LWL262157 MGG262157:MGH262157 MQC262157:MQD262157 MZY262157:MZZ262157 NJU262157:NJV262157 NTQ262157:NTR262157 ODM262157:ODN262157 ONI262157:ONJ262157 OXE262157:OXF262157 PHA262157:PHB262157 PQW262157:PQX262157 QAS262157:QAT262157 QKO262157:QKP262157 QUK262157:QUL262157 REG262157:REH262157 ROC262157:ROD262157 RXY262157:RXZ262157 SHU262157:SHV262157 SRQ262157:SRR262157 TBM262157:TBN262157 TLI262157:TLJ262157 TVE262157:TVF262157 UFA262157:UFB262157 UOW262157:UOX262157 UYS262157:UYT262157 VIO262157:VIP262157 VSK262157:VSL262157 WCG262157:WCH262157 WMC262157:WMD262157 WVY262157:WVZ262157 Q327693:R327693 JM327693:JN327693 TI327693:TJ327693 ADE327693:ADF327693 ANA327693:ANB327693 AWW327693:AWX327693 BGS327693:BGT327693 BQO327693:BQP327693 CAK327693:CAL327693 CKG327693:CKH327693 CUC327693:CUD327693 DDY327693:DDZ327693 DNU327693:DNV327693 DXQ327693:DXR327693 EHM327693:EHN327693 ERI327693:ERJ327693 FBE327693:FBF327693 FLA327693:FLB327693 FUW327693:FUX327693 GES327693:GET327693 GOO327693:GOP327693 GYK327693:GYL327693 HIG327693:HIH327693 HSC327693:HSD327693 IBY327693:IBZ327693 ILU327693:ILV327693 IVQ327693:IVR327693 JFM327693:JFN327693 JPI327693:JPJ327693 JZE327693:JZF327693 KJA327693:KJB327693 KSW327693:KSX327693 LCS327693:LCT327693 LMO327693:LMP327693 LWK327693:LWL327693 MGG327693:MGH327693 MQC327693:MQD327693 MZY327693:MZZ327693 NJU327693:NJV327693 NTQ327693:NTR327693 ODM327693:ODN327693 ONI327693:ONJ327693 OXE327693:OXF327693 PHA327693:PHB327693 PQW327693:PQX327693 QAS327693:QAT327693 QKO327693:QKP327693 QUK327693:QUL327693 REG327693:REH327693 ROC327693:ROD327693 RXY327693:RXZ327693 SHU327693:SHV327693 SRQ327693:SRR327693 TBM327693:TBN327693 TLI327693:TLJ327693 TVE327693:TVF327693 UFA327693:UFB327693 UOW327693:UOX327693 UYS327693:UYT327693 VIO327693:VIP327693 VSK327693:VSL327693 WCG327693:WCH327693 WMC327693:WMD327693 WVY327693:WVZ327693 Q393229:R393229 JM393229:JN393229 TI393229:TJ393229 ADE393229:ADF393229 ANA393229:ANB393229 AWW393229:AWX393229 BGS393229:BGT393229 BQO393229:BQP393229 CAK393229:CAL393229 CKG393229:CKH393229 CUC393229:CUD393229 DDY393229:DDZ393229 DNU393229:DNV393229 DXQ393229:DXR393229 EHM393229:EHN393229 ERI393229:ERJ393229 FBE393229:FBF393229 FLA393229:FLB393229 FUW393229:FUX393229 GES393229:GET393229 GOO393229:GOP393229 GYK393229:GYL393229 HIG393229:HIH393229 HSC393229:HSD393229 IBY393229:IBZ393229 ILU393229:ILV393229 IVQ393229:IVR393229 JFM393229:JFN393229 JPI393229:JPJ393229 JZE393229:JZF393229 KJA393229:KJB393229 KSW393229:KSX393229 LCS393229:LCT393229 LMO393229:LMP393229 LWK393229:LWL393229 MGG393229:MGH393229 MQC393229:MQD393229 MZY393229:MZZ393229 NJU393229:NJV393229 NTQ393229:NTR393229 ODM393229:ODN393229 ONI393229:ONJ393229 OXE393229:OXF393229 PHA393229:PHB393229 PQW393229:PQX393229 QAS393229:QAT393229 QKO393229:QKP393229 QUK393229:QUL393229 REG393229:REH393229 ROC393229:ROD393229 RXY393229:RXZ393229 SHU393229:SHV393229 SRQ393229:SRR393229 TBM393229:TBN393229 TLI393229:TLJ393229 TVE393229:TVF393229 UFA393229:UFB393229 UOW393229:UOX393229 UYS393229:UYT393229 VIO393229:VIP393229 VSK393229:VSL393229 WCG393229:WCH393229 WMC393229:WMD393229 WVY393229:WVZ393229 Q458765:R458765 JM458765:JN458765 TI458765:TJ458765 ADE458765:ADF458765 ANA458765:ANB458765 AWW458765:AWX458765 BGS458765:BGT458765 BQO458765:BQP458765 CAK458765:CAL458765 CKG458765:CKH458765 CUC458765:CUD458765 DDY458765:DDZ458765 DNU458765:DNV458765 DXQ458765:DXR458765 EHM458765:EHN458765 ERI458765:ERJ458765 FBE458765:FBF458765 FLA458765:FLB458765 FUW458765:FUX458765 GES458765:GET458765 GOO458765:GOP458765 GYK458765:GYL458765 HIG458765:HIH458765 HSC458765:HSD458765 IBY458765:IBZ458765 ILU458765:ILV458765 IVQ458765:IVR458765 JFM458765:JFN458765 JPI458765:JPJ458765 JZE458765:JZF458765 KJA458765:KJB458765 KSW458765:KSX458765 LCS458765:LCT458765 LMO458765:LMP458765 LWK458765:LWL458765 MGG458765:MGH458765 MQC458765:MQD458765 MZY458765:MZZ458765 NJU458765:NJV458765 NTQ458765:NTR458765 ODM458765:ODN458765 ONI458765:ONJ458765 OXE458765:OXF458765 PHA458765:PHB458765 PQW458765:PQX458765 QAS458765:QAT458765 QKO458765:QKP458765 QUK458765:QUL458765 REG458765:REH458765 ROC458765:ROD458765 RXY458765:RXZ458765 SHU458765:SHV458765 SRQ458765:SRR458765 TBM458765:TBN458765 TLI458765:TLJ458765 TVE458765:TVF458765 UFA458765:UFB458765 UOW458765:UOX458765 UYS458765:UYT458765 VIO458765:VIP458765 VSK458765:VSL458765 WCG458765:WCH458765 WMC458765:WMD458765 WVY458765:WVZ458765 Q524301:R524301 JM524301:JN524301 TI524301:TJ524301 ADE524301:ADF524301 ANA524301:ANB524301 AWW524301:AWX524301 BGS524301:BGT524301 BQO524301:BQP524301 CAK524301:CAL524301 CKG524301:CKH524301 CUC524301:CUD524301 DDY524301:DDZ524301 DNU524301:DNV524301 DXQ524301:DXR524301 EHM524301:EHN524301 ERI524301:ERJ524301 FBE524301:FBF524301 FLA524301:FLB524301 FUW524301:FUX524301 GES524301:GET524301 GOO524301:GOP524301 GYK524301:GYL524301 HIG524301:HIH524301 HSC524301:HSD524301 IBY524301:IBZ524301 ILU524301:ILV524301 IVQ524301:IVR524301 JFM524301:JFN524301 JPI524301:JPJ524301 JZE524301:JZF524301 KJA524301:KJB524301 KSW524301:KSX524301 LCS524301:LCT524301 LMO524301:LMP524301 LWK524301:LWL524301 MGG524301:MGH524301 MQC524301:MQD524301 MZY524301:MZZ524301 NJU524301:NJV524301 NTQ524301:NTR524301 ODM524301:ODN524301 ONI524301:ONJ524301 OXE524301:OXF524301 PHA524301:PHB524301 PQW524301:PQX524301 QAS524301:QAT524301 QKO524301:QKP524301 QUK524301:QUL524301 REG524301:REH524301 ROC524301:ROD524301 RXY524301:RXZ524301 SHU524301:SHV524301 SRQ524301:SRR524301 TBM524301:TBN524301 TLI524301:TLJ524301 TVE524301:TVF524301 UFA524301:UFB524301 UOW524301:UOX524301 UYS524301:UYT524301 VIO524301:VIP524301 VSK524301:VSL524301 WCG524301:WCH524301 WMC524301:WMD524301 WVY524301:WVZ524301 Q589837:R589837 JM589837:JN589837 TI589837:TJ589837 ADE589837:ADF589837 ANA589837:ANB589837 AWW589837:AWX589837 BGS589837:BGT589837 BQO589837:BQP589837 CAK589837:CAL589837 CKG589837:CKH589837 CUC589837:CUD589837 DDY589837:DDZ589837 DNU589837:DNV589837 DXQ589837:DXR589837 EHM589837:EHN589837 ERI589837:ERJ589837 FBE589837:FBF589837 FLA589837:FLB589837 FUW589837:FUX589837 GES589837:GET589837 GOO589837:GOP589837 GYK589837:GYL589837 HIG589837:HIH589837 HSC589837:HSD589837 IBY589837:IBZ589837 ILU589837:ILV589837 IVQ589837:IVR589837 JFM589837:JFN589837 JPI589837:JPJ589837 JZE589837:JZF589837 KJA589837:KJB589837 KSW589837:KSX589837 LCS589837:LCT589837 LMO589837:LMP589837 LWK589837:LWL589837 MGG589837:MGH589837 MQC589837:MQD589837 MZY589837:MZZ589837 NJU589837:NJV589837 NTQ589837:NTR589837 ODM589837:ODN589837 ONI589837:ONJ589837 OXE589837:OXF589837 PHA589837:PHB589837 PQW589837:PQX589837 QAS589837:QAT589837 QKO589837:QKP589837 QUK589837:QUL589837 REG589837:REH589837 ROC589837:ROD589837 RXY589837:RXZ589837 SHU589837:SHV589837 SRQ589837:SRR589837 TBM589837:TBN589837 TLI589837:TLJ589837 TVE589837:TVF589837 UFA589837:UFB589837 UOW589837:UOX589837 UYS589837:UYT589837 VIO589837:VIP589837 VSK589837:VSL589837 WCG589837:WCH589837 WMC589837:WMD589837 WVY589837:WVZ589837 Q655373:R655373 JM655373:JN655373 TI655373:TJ655373 ADE655373:ADF655373 ANA655373:ANB655373 AWW655373:AWX655373 BGS655373:BGT655373 BQO655373:BQP655373 CAK655373:CAL655373 CKG655373:CKH655373 CUC655373:CUD655373 DDY655373:DDZ655373 DNU655373:DNV655373 DXQ655373:DXR655373 EHM655373:EHN655373 ERI655373:ERJ655373 FBE655373:FBF655373 FLA655373:FLB655373 FUW655373:FUX655373 GES655373:GET655373 GOO655373:GOP655373 GYK655373:GYL655373 HIG655373:HIH655373 HSC655373:HSD655373 IBY655373:IBZ655373 ILU655373:ILV655373 IVQ655373:IVR655373 JFM655373:JFN655373 JPI655373:JPJ655373 JZE655373:JZF655373 KJA655373:KJB655373 KSW655373:KSX655373 LCS655373:LCT655373 LMO655373:LMP655373 LWK655373:LWL655373 MGG655373:MGH655373 MQC655373:MQD655373 MZY655373:MZZ655373 NJU655373:NJV655373 NTQ655373:NTR655373 ODM655373:ODN655373 ONI655373:ONJ655373 OXE655373:OXF655373 PHA655373:PHB655373 PQW655373:PQX655373 QAS655373:QAT655373 QKO655373:QKP655373 QUK655373:QUL655373 REG655373:REH655373 ROC655373:ROD655373 RXY655373:RXZ655373 SHU655373:SHV655373 SRQ655373:SRR655373 TBM655373:TBN655373 TLI655373:TLJ655373 TVE655373:TVF655373 UFA655373:UFB655373 UOW655373:UOX655373 UYS655373:UYT655373 VIO655373:VIP655373 VSK655373:VSL655373 WCG655373:WCH655373 WMC655373:WMD655373 WVY655373:WVZ655373 Q720909:R720909 JM720909:JN720909 TI720909:TJ720909 ADE720909:ADF720909 ANA720909:ANB720909 AWW720909:AWX720909 BGS720909:BGT720909 BQO720909:BQP720909 CAK720909:CAL720909 CKG720909:CKH720909 CUC720909:CUD720909 DDY720909:DDZ720909 DNU720909:DNV720909 DXQ720909:DXR720909 EHM720909:EHN720909 ERI720909:ERJ720909 FBE720909:FBF720909 FLA720909:FLB720909 FUW720909:FUX720909 GES720909:GET720909 GOO720909:GOP720909 GYK720909:GYL720909 HIG720909:HIH720909 HSC720909:HSD720909 IBY720909:IBZ720909 ILU720909:ILV720909 IVQ720909:IVR720909 JFM720909:JFN720909 JPI720909:JPJ720909 JZE720909:JZF720909 KJA720909:KJB720909 KSW720909:KSX720909 LCS720909:LCT720909 LMO720909:LMP720909 LWK720909:LWL720909 MGG720909:MGH720909 MQC720909:MQD720909 MZY720909:MZZ720909 NJU720909:NJV720909 NTQ720909:NTR720909 ODM720909:ODN720909 ONI720909:ONJ720909 OXE720909:OXF720909 PHA720909:PHB720909 PQW720909:PQX720909 QAS720909:QAT720909 QKO720909:QKP720909 QUK720909:QUL720909 REG720909:REH720909 ROC720909:ROD720909 RXY720909:RXZ720909 SHU720909:SHV720909 SRQ720909:SRR720909 TBM720909:TBN720909 TLI720909:TLJ720909 TVE720909:TVF720909 UFA720909:UFB720909 UOW720909:UOX720909 UYS720909:UYT720909 VIO720909:VIP720909 VSK720909:VSL720909 WCG720909:WCH720909 WMC720909:WMD720909 WVY720909:WVZ720909 Q786445:R786445 JM786445:JN786445 TI786445:TJ786445 ADE786445:ADF786445 ANA786445:ANB786445 AWW786445:AWX786445 BGS786445:BGT786445 BQO786445:BQP786445 CAK786445:CAL786445 CKG786445:CKH786445 CUC786445:CUD786445 DDY786445:DDZ786445 DNU786445:DNV786445 DXQ786445:DXR786445 EHM786445:EHN786445 ERI786445:ERJ786445 FBE786445:FBF786445 FLA786445:FLB786445 FUW786445:FUX786445 GES786445:GET786445 GOO786445:GOP786445 GYK786445:GYL786445 HIG786445:HIH786445 HSC786445:HSD786445 IBY786445:IBZ786445 ILU786445:ILV786445 IVQ786445:IVR786445 JFM786445:JFN786445 JPI786445:JPJ786445 JZE786445:JZF786445 KJA786445:KJB786445 KSW786445:KSX786445 LCS786445:LCT786445 LMO786445:LMP786445 LWK786445:LWL786445 MGG786445:MGH786445 MQC786445:MQD786445 MZY786445:MZZ786445 NJU786445:NJV786445 NTQ786445:NTR786445 ODM786445:ODN786445 ONI786445:ONJ786445 OXE786445:OXF786445 PHA786445:PHB786445 PQW786445:PQX786445 QAS786445:QAT786445 QKO786445:QKP786445 QUK786445:QUL786445 REG786445:REH786445 ROC786445:ROD786445 RXY786445:RXZ786445 SHU786445:SHV786445 SRQ786445:SRR786445 TBM786445:TBN786445 TLI786445:TLJ786445 TVE786445:TVF786445 UFA786445:UFB786445 UOW786445:UOX786445 UYS786445:UYT786445 VIO786445:VIP786445 VSK786445:VSL786445 WCG786445:WCH786445 WMC786445:WMD786445 WVY786445:WVZ786445 Q851981:R851981 JM851981:JN851981 TI851981:TJ851981 ADE851981:ADF851981 ANA851981:ANB851981 AWW851981:AWX851981 BGS851981:BGT851981 BQO851981:BQP851981 CAK851981:CAL851981 CKG851981:CKH851981 CUC851981:CUD851981 DDY851981:DDZ851981 DNU851981:DNV851981 DXQ851981:DXR851981 EHM851981:EHN851981 ERI851981:ERJ851981 FBE851981:FBF851981 FLA851981:FLB851981 FUW851981:FUX851981 GES851981:GET851981 GOO851981:GOP851981 GYK851981:GYL851981 HIG851981:HIH851981 HSC851981:HSD851981 IBY851981:IBZ851981 ILU851981:ILV851981 IVQ851981:IVR851981 JFM851981:JFN851981 JPI851981:JPJ851981 JZE851981:JZF851981 KJA851981:KJB851981 KSW851981:KSX851981 LCS851981:LCT851981 LMO851981:LMP851981 LWK851981:LWL851981 MGG851981:MGH851981 MQC851981:MQD851981 MZY851981:MZZ851981 NJU851981:NJV851981 NTQ851981:NTR851981 ODM851981:ODN851981 ONI851981:ONJ851981 OXE851981:OXF851981 PHA851981:PHB851981 PQW851981:PQX851981 QAS851981:QAT851981 QKO851981:QKP851981 QUK851981:QUL851981 REG851981:REH851981 ROC851981:ROD851981 RXY851981:RXZ851981 SHU851981:SHV851981 SRQ851981:SRR851981 TBM851981:TBN851981 TLI851981:TLJ851981 TVE851981:TVF851981 UFA851981:UFB851981 UOW851981:UOX851981 UYS851981:UYT851981 VIO851981:VIP851981 VSK851981:VSL851981 WCG851981:WCH851981 WMC851981:WMD851981 WVY851981:WVZ851981 Q917517:R917517 JM917517:JN917517 TI917517:TJ917517 ADE917517:ADF917517 ANA917517:ANB917517 AWW917517:AWX917517 BGS917517:BGT917517 BQO917517:BQP917517 CAK917517:CAL917517 CKG917517:CKH917517 CUC917517:CUD917517 DDY917517:DDZ917517 DNU917517:DNV917517 DXQ917517:DXR917517 EHM917517:EHN917517 ERI917517:ERJ917517 FBE917517:FBF917517 FLA917517:FLB917517 FUW917517:FUX917517 GES917517:GET917517 GOO917517:GOP917517 GYK917517:GYL917517 HIG917517:HIH917517 HSC917517:HSD917517 IBY917517:IBZ917517 ILU917517:ILV917517 IVQ917517:IVR917517 JFM917517:JFN917517 JPI917517:JPJ917517 JZE917517:JZF917517 KJA917517:KJB917517 KSW917517:KSX917517 LCS917517:LCT917517 LMO917517:LMP917517 LWK917517:LWL917517 MGG917517:MGH917517 MQC917517:MQD917517 MZY917517:MZZ917517 NJU917517:NJV917517 NTQ917517:NTR917517 ODM917517:ODN917517 ONI917517:ONJ917517 OXE917517:OXF917517 PHA917517:PHB917517 PQW917517:PQX917517 QAS917517:QAT917517 QKO917517:QKP917517 QUK917517:QUL917517 REG917517:REH917517 ROC917517:ROD917517 RXY917517:RXZ917517 SHU917517:SHV917517 SRQ917517:SRR917517 TBM917517:TBN917517 TLI917517:TLJ917517 TVE917517:TVF917517 UFA917517:UFB917517 UOW917517:UOX917517 UYS917517:UYT917517 VIO917517:VIP917517 VSK917517:VSL917517 WCG917517:WCH917517 WMC917517:WMD917517 WVY917517:WVZ917517 Q983053:R983053 JM983053:JN983053 TI983053:TJ983053 ADE983053:ADF983053 ANA983053:ANB983053 AWW983053:AWX983053 BGS983053:BGT983053 BQO983053:BQP983053 CAK983053:CAL983053 CKG983053:CKH983053 CUC983053:CUD983053 DDY983053:DDZ983053 DNU983053:DNV983053 DXQ983053:DXR983053 EHM983053:EHN983053 ERI983053:ERJ983053 FBE983053:FBF983053 FLA983053:FLB983053 FUW983053:FUX983053 GES983053:GET983053 GOO983053:GOP983053 GYK983053:GYL983053 HIG983053:HIH983053 HSC983053:HSD983053 IBY983053:IBZ983053 ILU983053:ILV983053 IVQ983053:IVR983053 JFM983053:JFN983053 JPI983053:JPJ983053 JZE983053:JZF983053 KJA983053:KJB983053 KSW983053:KSX983053 LCS983053:LCT983053 LMO983053:LMP983053 LWK983053:LWL983053 MGG983053:MGH983053 MQC983053:MQD983053 MZY983053:MZZ983053 NJU983053:NJV983053 NTQ983053:NTR983053 ODM983053:ODN983053 ONI983053:ONJ983053 OXE983053:OXF983053 PHA983053:PHB983053 PQW983053:PQX983053 QAS983053:QAT983053 QKO983053:QKP983053 QUK983053:QUL983053 REG983053:REH983053 ROC983053:ROD983053 RXY983053:RXZ983053 SHU983053:SHV983053 SRQ983053:SRR983053 TBM983053:TBN983053 TLI983053:TLJ983053 TVE983053:TVF983053 UFA983053:UFB983053 UOW983053:UOX983053 UYS983053:UYT983053 VIO983053:VIP983053 VSK983053:VSL983053 WCG983053:WCH983053 WMC983053:WMD983053 WVY983053:WVZ983053">
      <formula1>0</formula1>
      <formula2>1</formula2>
    </dataValidation>
    <dataValidation type="decimal" operator="greaterThanOrEqual" allowBlank="1" showInputMessage="1" showErrorMessage="1" errorTitle="Valor não permitido" error="Digite um percentual entre 0% e 100%." promptTitle="Valores comuns:" prompt="Normalmente entre 2 e 5%." sqref="Q14:R14 JM14:JN14 TI14:TJ14 ADE14:ADF14 ANA14:ANB14 AWW14:AWX14 BGS14:BGT14 BQO14:BQP14 CAK14:CAL14 CKG14:CKH14 CUC14:CUD14 DDY14:DDZ14 DNU14:DNV14 DXQ14:DXR14 EHM14:EHN14 ERI14:ERJ14 FBE14:FBF14 FLA14:FLB14 FUW14:FUX14 GES14:GET14 GOO14:GOP14 GYK14:GYL14 HIG14:HIH14 HSC14:HSD14 IBY14:IBZ14 ILU14:ILV14 IVQ14:IVR14 JFM14:JFN14 JPI14:JPJ14 JZE14:JZF14 KJA14:KJB14 KSW14:KSX14 LCS14:LCT14 LMO14:LMP14 LWK14:LWL14 MGG14:MGH14 MQC14:MQD14 MZY14:MZZ14 NJU14:NJV14 NTQ14:NTR14 ODM14:ODN14 ONI14:ONJ14 OXE14:OXF14 PHA14:PHB14 PQW14:PQX14 QAS14:QAT14 QKO14:QKP14 QUK14:QUL14 REG14:REH14 ROC14:ROD14 RXY14:RXZ14 SHU14:SHV14 SRQ14:SRR14 TBM14:TBN14 TLI14:TLJ14 TVE14:TVF14 UFA14:UFB14 UOW14:UOX14 UYS14:UYT14 VIO14:VIP14 VSK14:VSL14 WCG14:WCH14 WMC14:WMD14 WVY14:WVZ14 Q65550:R65550 JM65550:JN65550 TI65550:TJ65550 ADE65550:ADF65550 ANA65550:ANB65550 AWW65550:AWX65550 BGS65550:BGT65550 BQO65550:BQP65550 CAK65550:CAL65550 CKG65550:CKH65550 CUC65550:CUD65550 DDY65550:DDZ65550 DNU65550:DNV65550 DXQ65550:DXR65550 EHM65550:EHN65550 ERI65550:ERJ65550 FBE65550:FBF65550 FLA65550:FLB65550 FUW65550:FUX65550 GES65550:GET65550 GOO65550:GOP65550 GYK65550:GYL65550 HIG65550:HIH65550 HSC65550:HSD65550 IBY65550:IBZ65550 ILU65550:ILV65550 IVQ65550:IVR65550 JFM65550:JFN65550 JPI65550:JPJ65550 JZE65550:JZF65550 KJA65550:KJB65550 KSW65550:KSX65550 LCS65550:LCT65550 LMO65550:LMP65550 LWK65550:LWL65550 MGG65550:MGH65550 MQC65550:MQD65550 MZY65550:MZZ65550 NJU65550:NJV65550 NTQ65550:NTR65550 ODM65550:ODN65550 ONI65550:ONJ65550 OXE65550:OXF65550 PHA65550:PHB65550 PQW65550:PQX65550 QAS65550:QAT65550 QKO65550:QKP65550 QUK65550:QUL65550 REG65550:REH65550 ROC65550:ROD65550 RXY65550:RXZ65550 SHU65550:SHV65550 SRQ65550:SRR65550 TBM65550:TBN65550 TLI65550:TLJ65550 TVE65550:TVF65550 UFA65550:UFB65550 UOW65550:UOX65550 UYS65550:UYT65550 VIO65550:VIP65550 VSK65550:VSL65550 WCG65550:WCH65550 WMC65550:WMD65550 WVY65550:WVZ65550 Q131086:R131086 JM131086:JN131086 TI131086:TJ131086 ADE131086:ADF131086 ANA131086:ANB131086 AWW131086:AWX131086 BGS131086:BGT131086 BQO131086:BQP131086 CAK131086:CAL131086 CKG131086:CKH131086 CUC131086:CUD131086 DDY131086:DDZ131086 DNU131086:DNV131086 DXQ131086:DXR131086 EHM131086:EHN131086 ERI131086:ERJ131086 FBE131086:FBF131086 FLA131086:FLB131086 FUW131086:FUX131086 GES131086:GET131086 GOO131086:GOP131086 GYK131086:GYL131086 HIG131086:HIH131086 HSC131086:HSD131086 IBY131086:IBZ131086 ILU131086:ILV131086 IVQ131086:IVR131086 JFM131086:JFN131086 JPI131086:JPJ131086 JZE131086:JZF131086 KJA131086:KJB131086 KSW131086:KSX131086 LCS131086:LCT131086 LMO131086:LMP131086 LWK131086:LWL131086 MGG131086:MGH131086 MQC131086:MQD131086 MZY131086:MZZ131086 NJU131086:NJV131086 NTQ131086:NTR131086 ODM131086:ODN131086 ONI131086:ONJ131086 OXE131086:OXF131086 PHA131086:PHB131086 PQW131086:PQX131086 QAS131086:QAT131086 QKO131086:QKP131086 QUK131086:QUL131086 REG131086:REH131086 ROC131086:ROD131086 RXY131086:RXZ131086 SHU131086:SHV131086 SRQ131086:SRR131086 TBM131086:TBN131086 TLI131086:TLJ131086 TVE131086:TVF131086 UFA131086:UFB131086 UOW131086:UOX131086 UYS131086:UYT131086 VIO131086:VIP131086 VSK131086:VSL131086 WCG131086:WCH131086 WMC131086:WMD131086 WVY131086:WVZ131086 Q196622:R196622 JM196622:JN196622 TI196622:TJ196622 ADE196622:ADF196622 ANA196622:ANB196622 AWW196622:AWX196622 BGS196622:BGT196622 BQO196622:BQP196622 CAK196622:CAL196622 CKG196622:CKH196622 CUC196622:CUD196622 DDY196622:DDZ196622 DNU196622:DNV196622 DXQ196622:DXR196622 EHM196622:EHN196622 ERI196622:ERJ196622 FBE196622:FBF196622 FLA196622:FLB196622 FUW196622:FUX196622 GES196622:GET196622 GOO196622:GOP196622 GYK196622:GYL196622 HIG196622:HIH196622 HSC196622:HSD196622 IBY196622:IBZ196622 ILU196622:ILV196622 IVQ196622:IVR196622 JFM196622:JFN196622 JPI196622:JPJ196622 JZE196622:JZF196622 KJA196622:KJB196622 KSW196622:KSX196622 LCS196622:LCT196622 LMO196622:LMP196622 LWK196622:LWL196622 MGG196622:MGH196622 MQC196622:MQD196622 MZY196622:MZZ196622 NJU196622:NJV196622 NTQ196622:NTR196622 ODM196622:ODN196622 ONI196622:ONJ196622 OXE196622:OXF196622 PHA196622:PHB196622 PQW196622:PQX196622 QAS196622:QAT196622 QKO196622:QKP196622 QUK196622:QUL196622 REG196622:REH196622 ROC196622:ROD196622 RXY196622:RXZ196622 SHU196622:SHV196622 SRQ196622:SRR196622 TBM196622:TBN196622 TLI196622:TLJ196622 TVE196622:TVF196622 UFA196622:UFB196622 UOW196622:UOX196622 UYS196622:UYT196622 VIO196622:VIP196622 VSK196622:VSL196622 WCG196622:WCH196622 WMC196622:WMD196622 WVY196622:WVZ196622 Q262158:R262158 JM262158:JN262158 TI262158:TJ262158 ADE262158:ADF262158 ANA262158:ANB262158 AWW262158:AWX262158 BGS262158:BGT262158 BQO262158:BQP262158 CAK262158:CAL262158 CKG262158:CKH262158 CUC262158:CUD262158 DDY262158:DDZ262158 DNU262158:DNV262158 DXQ262158:DXR262158 EHM262158:EHN262158 ERI262158:ERJ262158 FBE262158:FBF262158 FLA262158:FLB262158 FUW262158:FUX262158 GES262158:GET262158 GOO262158:GOP262158 GYK262158:GYL262158 HIG262158:HIH262158 HSC262158:HSD262158 IBY262158:IBZ262158 ILU262158:ILV262158 IVQ262158:IVR262158 JFM262158:JFN262158 JPI262158:JPJ262158 JZE262158:JZF262158 KJA262158:KJB262158 KSW262158:KSX262158 LCS262158:LCT262158 LMO262158:LMP262158 LWK262158:LWL262158 MGG262158:MGH262158 MQC262158:MQD262158 MZY262158:MZZ262158 NJU262158:NJV262158 NTQ262158:NTR262158 ODM262158:ODN262158 ONI262158:ONJ262158 OXE262158:OXF262158 PHA262158:PHB262158 PQW262158:PQX262158 QAS262158:QAT262158 QKO262158:QKP262158 QUK262158:QUL262158 REG262158:REH262158 ROC262158:ROD262158 RXY262158:RXZ262158 SHU262158:SHV262158 SRQ262158:SRR262158 TBM262158:TBN262158 TLI262158:TLJ262158 TVE262158:TVF262158 UFA262158:UFB262158 UOW262158:UOX262158 UYS262158:UYT262158 VIO262158:VIP262158 VSK262158:VSL262158 WCG262158:WCH262158 WMC262158:WMD262158 WVY262158:WVZ262158 Q327694:R327694 JM327694:JN327694 TI327694:TJ327694 ADE327694:ADF327694 ANA327694:ANB327694 AWW327694:AWX327694 BGS327694:BGT327694 BQO327694:BQP327694 CAK327694:CAL327694 CKG327694:CKH327694 CUC327694:CUD327694 DDY327694:DDZ327694 DNU327694:DNV327694 DXQ327694:DXR327694 EHM327694:EHN327694 ERI327694:ERJ327694 FBE327694:FBF327694 FLA327694:FLB327694 FUW327694:FUX327694 GES327694:GET327694 GOO327694:GOP327694 GYK327694:GYL327694 HIG327694:HIH327694 HSC327694:HSD327694 IBY327694:IBZ327694 ILU327694:ILV327694 IVQ327694:IVR327694 JFM327694:JFN327694 JPI327694:JPJ327694 JZE327694:JZF327694 KJA327694:KJB327694 KSW327694:KSX327694 LCS327694:LCT327694 LMO327694:LMP327694 LWK327694:LWL327694 MGG327694:MGH327694 MQC327694:MQD327694 MZY327694:MZZ327694 NJU327694:NJV327694 NTQ327694:NTR327694 ODM327694:ODN327694 ONI327694:ONJ327694 OXE327694:OXF327694 PHA327694:PHB327694 PQW327694:PQX327694 QAS327694:QAT327694 QKO327694:QKP327694 QUK327694:QUL327694 REG327694:REH327694 ROC327694:ROD327694 RXY327694:RXZ327694 SHU327694:SHV327694 SRQ327694:SRR327694 TBM327694:TBN327694 TLI327694:TLJ327694 TVE327694:TVF327694 UFA327694:UFB327694 UOW327694:UOX327694 UYS327694:UYT327694 VIO327694:VIP327694 VSK327694:VSL327694 WCG327694:WCH327694 WMC327694:WMD327694 WVY327694:WVZ327694 Q393230:R393230 JM393230:JN393230 TI393230:TJ393230 ADE393230:ADF393230 ANA393230:ANB393230 AWW393230:AWX393230 BGS393230:BGT393230 BQO393230:BQP393230 CAK393230:CAL393230 CKG393230:CKH393230 CUC393230:CUD393230 DDY393230:DDZ393230 DNU393230:DNV393230 DXQ393230:DXR393230 EHM393230:EHN393230 ERI393230:ERJ393230 FBE393230:FBF393230 FLA393230:FLB393230 FUW393230:FUX393230 GES393230:GET393230 GOO393230:GOP393230 GYK393230:GYL393230 HIG393230:HIH393230 HSC393230:HSD393230 IBY393230:IBZ393230 ILU393230:ILV393230 IVQ393230:IVR393230 JFM393230:JFN393230 JPI393230:JPJ393230 JZE393230:JZF393230 KJA393230:KJB393230 KSW393230:KSX393230 LCS393230:LCT393230 LMO393230:LMP393230 LWK393230:LWL393230 MGG393230:MGH393230 MQC393230:MQD393230 MZY393230:MZZ393230 NJU393230:NJV393230 NTQ393230:NTR393230 ODM393230:ODN393230 ONI393230:ONJ393230 OXE393230:OXF393230 PHA393230:PHB393230 PQW393230:PQX393230 QAS393230:QAT393230 QKO393230:QKP393230 QUK393230:QUL393230 REG393230:REH393230 ROC393230:ROD393230 RXY393230:RXZ393230 SHU393230:SHV393230 SRQ393230:SRR393230 TBM393230:TBN393230 TLI393230:TLJ393230 TVE393230:TVF393230 UFA393230:UFB393230 UOW393230:UOX393230 UYS393230:UYT393230 VIO393230:VIP393230 VSK393230:VSL393230 WCG393230:WCH393230 WMC393230:WMD393230 WVY393230:WVZ393230 Q458766:R458766 JM458766:JN458766 TI458766:TJ458766 ADE458766:ADF458766 ANA458766:ANB458766 AWW458766:AWX458766 BGS458766:BGT458766 BQO458766:BQP458766 CAK458766:CAL458766 CKG458766:CKH458766 CUC458766:CUD458766 DDY458766:DDZ458766 DNU458766:DNV458766 DXQ458766:DXR458766 EHM458766:EHN458766 ERI458766:ERJ458766 FBE458766:FBF458766 FLA458766:FLB458766 FUW458766:FUX458766 GES458766:GET458766 GOO458766:GOP458766 GYK458766:GYL458766 HIG458766:HIH458766 HSC458766:HSD458766 IBY458766:IBZ458766 ILU458766:ILV458766 IVQ458766:IVR458766 JFM458766:JFN458766 JPI458766:JPJ458766 JZE458766:JZF458766 KJA458766:KJB458766 KSW458766:KSX458766 LCS458766:LCT458766 LMO458766:LMP458766 LWK458766:LWL458766 MGG458766:MGH458766 MQC458766:MQD458766 MZY458766:MZZ458766 NJU458766:NJV458766 NTQ458766:NTR458766 ODM458766:ODN458766 ONI458766:ONJ458766 OXE458766:OXF458766 PHA458766:PHB458766 PQW458766:PQX458766 QAS458766:QAT458766 QKO458766:QKP458766 QUK458766:QUL458766 REG458766:REH458766 ROC458766:ROD458766 RXY458766:RXZ458766 SHU458766:SHV458766 SRQ458766:SRR458766 TBM458766:TBN458766 TLI458766:TLJ458766 TVE458766:TVF458766 UFA458766:UFB458766 UOW458766:UOX458766 UYS458766:UYT458766 VIO458766:VIP458766 VSK458766:VSL458766 WCG458766:WCH458766 WMC458766:WMD458766 WVY458766:WVZ458766 Q524302:R524302 JM524302:JN524302 TI524302:TJ524302 ADE524302:ADF524302 ANA524302:ANB524302 AWW524302:AWX524302 BGS524302:BGT524302 BQO524302:BQP524302 CAK524302:CAL524302 CKG524302:CKH524302 CUC524302:CUD524302 DDY524302:DDZ524302 DNU524302:DNV524302 DXQ524302:DXR524302 EHM524302:EHN524302 ERI524302:ERJ524302 FBE524302:FBF524302 FLA524302:FLB524302 FUW524302:FUX524302 GES524302:GET524302 GOO524302:GOP524302 GYK524302:GYL524302 HIG524302:HIH524302 HSC524302:HSD524302 IBY524302:IBZ524302 ILU524302:ILV524302 IVQ524302:IVR524302 JFM524302:JFN524302 JPI524302:JPJ524302 JZE524302:JZF524302 KJA524302:KJB524302 KSW524302:KSX524302 LCS524302:LCT524302 LMO524302:LMP524302 LWK524302:LWL524302 MGG524302:MGH524302 MQC524302:MQD524302 MZY524302:MZZ524302 NJU524302:NJV524302 NTQ524302:NTR524302 ODM524302:ODN524302 ONI524302:ONJ524302 OXE524302:OXF524302 PHA524302:PHB524302 PQW524302:PQX524302 QAS524302:QAT524302 QKO524302:QKP524302 QUK524302:QUL524302 REG524302:REH524302 ROC524302:ROD524302 RXY524302:RXZ524302 SHU524302:SHV524302 SRQ524302:SRR524302 TBM524302:TBN524302 TLI524302:TLJ524302 TVE524302:TVF524302 UFA524302:UFB524302 UOW524302:UOX524302 UYS524302:UYT524302 VIO524302:VIP524302 VSK524302:VSL524302 WCG524302:WCH524302 WMC524302:WMD524302 WVY524302:WVZ524302 Q589838:R589838 JM589838:JN589838 TI589838:TJ589838 ADE589838:ADF589838 ANA589838:ANB589838 AWW589838:AWX589838 BGS589838:BGT589838 BQO589838:BQP589838 CAK589838:CAL589838 CKG589838:CKH589838 CUC589838:CUD589838 DDY589838:DDZ589838 DNU589838:DNV589838 DXQ589838:DXR589838 EHM589838:EHN589838 ERI589838:ERJ589838 FBE589838:FBF589838 FLA589838:FLB589838 FUW589838:FUX589838 GES589838:GET589838 GOO589838:GOP589838 GYK589838:GYL589838 HIG589838:HIH589838 HSC589838:HSD589838 IBY589838:IBZ589838 ILU589838:ILV589838 IVQ589838:IVR589838 JFM589838:JFN589838 JPI589838:JPJ589838 JZE589838:JZF589838 KJA589838:KJB589838 KSW589838:KSX589838 LCS589838:LCT589838 LMO589838:LMP589838 LWK589838:LWL589838 MGG589838:MGH589838 MQC589838:MQD589838 MZY589838:MZZ589838 NJU589838:NJV589838 NTQ589838:NTR589838 ODM589838:ODN589838 ONI589838:ONJ589838 OXE589838:OXF589838 PHA589838:PHB589838 PQW589838:PQX589838 QAS589838:QAT589838 QKO589838:QKP589838 QUK589838:QUL589838 REG589838:REH589838 ROC589838:ROD589838 RXY589838:RXZ589838 SHU589838:SHV589838 SRQ589838:SRR589838 TBM589838:TBN589838 TLI589838:TLJ589838 TVE589838:TVF589838 UFA589838:UFB589838 UOW589838:UOX589838 UYS589838:UYT589838 VIO589838:VIP589838 VSK589838:VSL589838 WCG589838:WCH589838 WMC589838:WMD589838 WVY589838:WVZ589838 Q655374:R655374 JM655374:JN655374 TI655374:TJ655374 ADE655374:ADF655374 ANA655374:ANB655374 AWW655374:AWX655374 BGS655374:BGT655374 BQO655374:BQP655374 CAK655374:CAL655374 CKG655374:CKH655374 CUC655374:CUD655374 DDY655374:DDZ655374 DNU655374:DNV655374 DXQ655374:DXR655374 EHM655374:EHN655374 ERI655374:ERJ655374 FBE655374:FBF655374 FLA655374:FLB655374 FUW655374:FUX655374 GES655374:GET655374 GOO655374:GOP655374 GYK655374:GYL655374 HIG655374:HIH655374 HSC655374:HSD655374 IBY655374:IBZ655374 ILU655374:ILV655374 IVQ655374:IVR655374 JFM655374:JFN655374 JPI655374:JPJ655374 JZE655374:JZF655374 KJA655374:KJB655374 KSW655374:KSX655374 LCS655374:LCT655374 LMO655374:LMP655374 LWK655374:LWL655374 MGG655374:MGH655374 MQC655374:MQD655374 MZY655374:MZZ655374 NJU655374:NJV655374 NTQ655374:NTR655374 ODM655374:ODN655374 ONI655374:ONJ655374 OXE655374:OXF655374 PHA655374:PHB655374 PQW655374:PQX655374 QAS655374:QAT655374 QKO655374:QKP655374 QUK655374:QUL655374 REG655374:REH655374 ROC655374:ROD655374 RXY655374:RXZ655374 SHU655374:SHV655374 SRQ655374:SRR655374 TBM655374:TBN655374 TLI655374:TLJ655374 TVE655374:TVF655374 UFA655374:UFB655374 UOW655374:UOX655374 UYS655374:UYT655374 VIO655374:VIP655374 VSK655374:VSL655374 WCG655374:WCH655374 WMC655374:WMD655374 WVY655374:WVZ655374 Q720910:R720910 JM720910:JN720910 TI720910:TJ720910 ADE720910:ADF720910 ANA720910:ANB720910 AWW720910:AWX720910 BGS720910:BGT720910 BQO720910:BQP720910 CAK720910:CAL720910 CKG720910:CKH720910 CUC720910:CUD720910 DDY720910:DDZ720910 DNU720910:DNV720910 DXQ720910:DXR720910 EHM720910:EHN720910 ERI720910:ERJ720910 FBE720910:FBF720910 FLA720910:FLB720910 FUW720910:FUX720910 GES720910:GET720910 GOO720910:GOP720910 GYK720910:GYL720910 HIG720910:HIH720910 HSC720910:HSD720910 IBY720910:IBZ720910 ILU720910:ILV720910 IVQ720910:IVR720910 JFM720910:JFN720910 JPI720910:JPJ720910 JZE720910:JZF720910 KJA720910:KJB720910 KSW720910:KSX720910 LCS720910:LCT720910 LMO720910:LMP720910 LWK720910:LWL720910 MGG720910:MGH720910 MQC720910:MQD720910 MZY720910:MZZ720910 NJU720910:NJV720910 NTQ720910:NTR720910 ODM720910:ODN720910 ONI720910:ONJ720910 OXE720910:OXF720910 PHA720910:PHB720910 PQW720910:PQX720910 QAS720910:QAT720910 QKO720910:QKP720910 QUK720910:QUL720910 REG720910:REH720910 ROC720910:ROD720910 RXY720910:RXZ720910 SHU720910:SHV720910 SRQ720910:SRR720910 TBM720910:TBN720910 TLI720910:TLJ720910 TVE720910:TVF720910 UFA720910:UFB720910 UOW720910:UOX720910 UYS720910:UYT720910 VIO720910:VIP720910 VSK720910:VSL720910 WCG720910:WCH720910 WMC720910:WMD720910 WVY720910:WVZ720910 Q786446:R786446 JM786446:JN786446 TI786446:TJ786446 ADE786446:ADF786446 ANA786446:ANB786446 AWW786446:AWX786446 BGS786446:BGT786446 BQO786446:BQP786446 CAK786446:CAL786446 CKG786446:CKH786446 CUC786446:CUD786446 DDY786446:DDZ786446 DNU786446:DNV786446 DXQ786446:DXR786446 EHM786446:EHN786446 ERI786446:ERJ786446 FBE786446:FBF786446 FLA786446:FLB786446 FUW786446:FUX786446 GES786446:GET786446 GOO786446:GOP786446 GYK786446:GYL786446 HIG786446:HIH786446 HSC786446:HSD786446 IBY786446:IBZ786446 ILU786446:ILV786446 IVQ786446:IVR786446 JFM786446:JFN786446 JPI786446:JPJ786446 JZE786446:JZF786446 KJA786446:KJB786446 KSW786446:KSX786446 LCS786446:LCT786446 LMO786446:LMP786446 LWK786446:LWL786446 MGG786446:MGH786446 MQC786446:MQD786446 MZY786446:MZZ786446 NJU786446:NJV786446 NTQ786446:NTR786446 ODM786446:ODN786446 ONI786446:ONJ786446 OXE786446:OXF786446 PHA786446:PHB786446 PQW786446:PQX786446 QAS786446:QAT786446 QKO786446:QKP786446 QUK786446:QUL786446 REG786446:REH786446 ROC786446:ROD786446 RXY786446:RXZ786446 SHU786446:SHV786446 SRQ786446:SRR786446 TBM786446:TBN786446 TLI786446:TLJ786446 TVE786446:TVF786446 UFA786446:UFB786446 UOW786446:UOX786446 UYS786446:UYT786446 VIO786446:VIP786446 VSK786446:VSL786446 WCG786446:WCH786446 WMC786446:WMD786446 WVY786446:WVZ786446 Q851982:R851982 JM851982:JN851982 TI851982:TJ851982 ADE851982:ADF851982 ANA851982:ANB851982 AWW851982:AWX851982 BGS851982:BGT851982 BQO851982:BQP851982 CAK851982:CAL851982 CKG851982:CKH851982 CUC851982:CUD851982 DDY851982:DDZ851982 DNU851982:DNV851982 DXQ851982:DXR851982 EHM851982:EHN851982 ERI851982:ERJ851982 FBE851982:FBF851982 FLA851982:FLB851982 FUW851982:FUX851982 GES851982:GET851982 GOO851982:GOP851982 GYK851982:GYL851982 HIG851982:HIH851982 HSC851982:HSD851982 IBY851982:IBZ851982 ILU851982:ILV851982 IVQ851982:IVR851982 JFM851982:JFN851982 JPI851982:JPJ851982 JZE851982:JZF851982 KJA851982:KJB851982 KSW851982:KSX851982 LCS851982:LCT851982 LMO851982:LMP851982 LWK851982:LWL851982 MGG851982:MGH851982 MQC851982:MQD851982 MZY851982:MZZ851982 NJU851982:NJV851982 NTQ851982:NTR851982 ODM851982:ODN851982 ONI851982:ONJ851982 OXE851982:OXF851982 PHA851982:PHB851982 PQW851982:PQX851982 QAS851982:QAT851982 QKO851982:QKP851982 QUK851982:QUL851982 REG851982:REH851982 ROC851982:ROD851982 RXY851982:RXZ851982 SHU851982:SHV851982 SRQ851982:SRR851982 TBM851982:TBN851982 TLI851982:TLJ851982 TVE851982:TVF851982 UFA851982:UFB851982 UOW851982:UOX851982 UYS851982:UYT851982 VIO851982:VIP851982 VSK851982:VSL851982 WCG851982:WCH851982 WMC851982:WMD851982 WVY851982:WVZ851982 Q917518:R917518 JM917518:JN917518 TI917518:TJ917518 ADE917518:ADF917518 ANA917518:ANB917518 AWW917518:AWX917518 BGS917518:BGT917518 BQO917518:BQP917518 CAK917518:CAL917518 CKG917518:CKH917518 CUC917518:CUD917518 DDY917518:DDZ917518 DNU917518:DNV917518 DXQ917518:DXR917518 EHM917518:EHN917518 ERI917518:ERJ917518 FBE917518:FBF917518 FLA917518:FLB917518 FUW917518:FUX917518 GES917518:GET917518 GOO917518:GOP917518 GYK917518:GYL917518 HIG917518:HIH917518 HSC917518:HSD917518 IBY917518:IBZ917518 ILU917518:ILV917518 IVQ917518:IVR917518 JFM917518:JFN917518 JPI917518:JPJ917518 JZE917518:JZF917518 KJA917518:KJB917518 KSW917518:KSX917518 LCS917518:LCT917518 LMO917518:LMP917518 LWK917518:LWL917518 MGG917518:MGH917518 MQC917518:MQD917518 MZY917518:MZZ917518 NJU917518:NJV917518 NTQ917518:NTR917518 ODM917518:ODN917518 ONI917518:ONJ917518 OXE917518:OXF917518 PHA917518:PHB917518 PQW917518:PQX917518 QAS917518:QAT917518 QKO917518:QKP917518 QUK917518:QUL917518 REG917518:REH917518 ROC917518:ROD917518 RXY917518:RXZ917518 SHU917518:SHV917518 SRQ917518:SRR917518 TBM917518:TBN917518 TLI917518:TLJ917518 TVE917518:TVF917518 UFA917518:UFB917518 UOW917518:UOX917518 UYS917518:UYT917518 VIO917518:VIP917518 VSK917518:VSL917518 WCG917518:WCH917518 WMC917518:WMD917518 WVY917518:WVZ917518 Q983054:R983054 JM983054:JN983054 TI983054:TJ983054 ADE983054:ADF983054 ANA983054:ANB983054 AWW983054:AWX983054 BGS983054:BGT983054 BQO983054:BQP983054 CAK983054:CAL983054 CKG983054:CKH983054 CUC983054:CUD983054 DDY983054:DDZ983054 DNU983054:DNV983054 DXQ983054:DXR983054 EHM983054:EHN983054 ERI983054:ERJ983054 FBE983054:FBF983054 FLA983054:FLB983054 FUW983054:FUX983054 GES983054:GET983054 GOO983054:GOP983054 GYK983054:GYL983054 HIG983054:HIH983054 HSC983054:HSD983054 IBY983054:IBZ983054 ILU983054:ILV983054 IVQ983054:IVR983054 JFM983054:JFN983054 JPI983054:JPJ983054 JZE983054:JZF983054 KJA983054:KJB983054 KSW983054:KSX983054 LCS983054:LCT983054 LMO983054:LMP983054 LWK983054:LWL983054 MGG983054:MGH983054 MQC983054:MQD983054 MZY983054:MZZ983054 NJU983054:NJV983054 NTQ983054:NTR983054 ODM983054:ODN983054 ONI983054:ONJ983054 OXE983054:OXF983054 PHA983054:PHB983054 PQW983054:PQX983054 QAS983054:QAT983054 QKO983054:QKP983054 QUK983054:QUL983054 REG983054:REH983054 ROC983054:ROD983054 RXY983054:RXZ983054 SHU983054:SHV983054 SRQ983054:SRR983054 TBM983054:TBN983054 TLI983054:TLJ983054 TVE983054:TVF983054 UFA983054:UFB983054 UOW983054:UOX983054 UYS983054:UYT983054 VIO983054:VIP983054 VSK983054:VSL983054 WCG983054:WCH983054 WMC983054:WMD983054 WVY983054:WVZ983054">
      <formula1>0</formula1>
    </dataValidation>
    <dataValidation type="decimal" allowBlank="1" showInputMessage="1" showErrorMessage="1" errorTitle="Erro de valores" error="Digite um valor entre 0% e 100%" sqref="N18:N23 JJ18:JJ23 TF18:TF23 ADB18:ADB23 AMX18:AMX23 AWT18:AWT23 BGP18:BGP23 BQL18:BQL23 CAH18:CAH23 CKD18:CKD23 CTZ18:CTZ23 DDV18:DDV23 DNR18:DNR23 DXN18:DXN23 EHJ18:EHJ23 ERF18:ERF23 FBB18:FBB23 FKX18:FKX23 FUT18:FUT23 GEP18:GEP23 GOL18:GOL23 GYH18:GYH23 HID18:HID23 HRZ18:HRZ23 IBV18:IBV23 ILR18:ILR23 IVN18:IVN23 JFJ18:JFJ23 JPF18:JPF23 JZB18:JZB23 KIX18:KIX23 KST18:KST23 LCP18:LCP23 LML18:LML23 LWH18:LWH23 MGD18:MGD23 MPZ18:MPZ23 MZV18:MZV23 NJR18:NJR23 NTN18:NTN23 ODJ18:ODJ23 ONF18:ONF23 OXB18:OXB23 PGX18:PGX23 PQT18:PQT23 QAP18:QAP23 QKL18:QKL23 QUH18:QUH23 RED18:RED23 RNZ18:RNZ23 RXV18:RXV23 SHR18:SHR23 SRN18:SRN23 TBJ18:TBJ23 TLF18:TLF23 TVB18:TVB23 UEX18:UEX23 UOT18:UOT23 UYP18:UYP23 VIL18:VIL23 VSH18:VSH23 WCD18:WCD23 WLZ18:WLZ23 WVV18:WVV23 N65554:N65559 JJ65554:JJ65559 TF65554:TF65559 ADB65554:ADB65559 AMX65554:AMX65559 AWT65554:AWT65559 BGP65554:BGP65559 BQL65554:BQL65559 CAH65554:CAH65559 CKD65554:CKD65559 CTZ65554:CTZ65559 DDV65554:DDV65559 DNR65554:DNR65559 DXN65554:DXN65559 EHJ65554:EHJ65559 ERF65554:ERF65559 FBB65554:FBB65559 FKX65554:FKX65559 FUT65554:FUT65559 GEP65554:GEP65559 GOL65554:GOL65559 GYH65554:GYH65559 HID65554:HID65559 HRZ65554:HRZ65559 IBV65554:IBV65559 ILR65554:ILR65559 IVN65554:IVN65559 JFJ65554:JFJ65559 JPF65554:JPF65559 JZB65554:JZB65559 KIX65554:KIX65559 KST65554:KST65559 LCP65554:LCP65559 LML65554:LML65559 LWH65554:LWH65559 MGD65554:MGD65559 MPZ65554:MPZ65559 MZV65554:MZV65559 NJR65554:NJR65559 NTN65554:NTN65559 ODJ65554:ODJ65559 ONF65554:ONF65559 OXB65554:OXB65559 PGX65554:PGX65559 PQT65554:PQT65559 QAP65554:QAP65559 QKL65554:QKL65559 QUH65554:QUH65559 RED65554:RED65559 RNZ65554:RNZ65559 RXV65554:RXV65559 SHR65554:SHR65559 SRN65554:SRN65559 TBJ65554:TBJ65559 TLF65554:TLF65559 TVB65554:TVB65559 UEX65554:UEX65559 UOT65554:UOT65559 UYP65554:UYP65559 VIL65554:VIL65559 VSH65554:VSH65559 WCD65554:WCD65559 WLZ65554:WLZ65559 WVV65554:WVV65559 N131090:N131095 JJ131090:JJ131095 TF131090:TF131095 ADB131090:ADB131095 AMX131090:AMX131095 AWT131090:AWT131095 BGP131090:BGP131095 BQL131090:BQL131095 CAH131090:CAH131095 CKD131090:CKD131095 CTZ131090:CTZ131095 DDV131090:DDV131095 DNR131090:DNR131095 DXN131090:DXN131095 EHJ131090:EHJ131095 ERF131090:ERF131095 FBB131090:FBB131095 FKX131090:FKX131095 FUT131090:FUT131095 GEP131090:GEP131095 GOL131090:GOL131095 GYH131090:GYH131095 HID131090:HID131095 HRZ131090:HRZ131095 IBV131090:IBV131095 ILR131090:ILR131095 IVN131090:IVN131095 JFJ131090:JFJ131095 JPF131090:JPF131095 JZB131090:JZB131095 KIX131090:KIX131095 KST131090:KST131095 LCP131090:LCP131095 LML131090:LML131095 LWH131090:LWH131095 MGD131090:MGD131095 MPZ131090:MPZ131095 MZV131090:MZV131095 NJR131090:NJR131095 NTN131090:NTN131095 ODJ131090:ODJ131095 ONF131090:ONF131095 OXB131090:OXB131095 PGX131090:PGX131095 PQT131090:PQT131095 QAP131090:QAP131095 QKL131090:QKL131095 QUH131090:QUH131095 RED131090:RED131095 RNZ131090:RNZ131095 RXV131090:RXV131095 SHR131090:SHR131095 SRN131090:SRN131095 TBJ131090:TBJ131095 TLF131090:TLF131095 TVB131090:TVB131095 UEX131090:UEX131095 UOT131090:UOT131095 UYP131090:UYP131095 VIL131090:VIL131095 VSH131090:VSH131095 WCD131090:WCD131095 WLZ131090:WLZ131095 WVV131090:WVV131095 N196626:N196631 JJ196626:JJ196631 TF196626:TF196631 ADB196626:ADB196631 AMX196626:AMX196631 AWT196626:AWT196631 BGP196626:BGP196631 BQL196626:BQL196631 CAH196626:CAH196631 CKD196626:CKD196631 CTZ196626:CTZ196631 DDV196626:DDV196631 DNR196626:DNR196631 DXN196626:DXN196631 EHJ196626:EHJ196631 ERF196626:ERF196631 FBB196626:FBB196631 FKX196626:FKX196631 FUT196626:FUT196631 GEP196626:GEP196631 GOL196626:GOL196631 GYH196626:GYH196631 HID196626:HID196631 HRZ196626:HRZ196631 IBV196626:IBV196631 ILR196626:ILR196631 IVN196626:IVN196631 JFJ196626:JFJ196631 JPF196626:JPF196631 JZB196626:JZB196631 KIX196626:KIX196631 KST196626:KST196631 LCP196626:LCP196631 LML196626:LML196631 LWH196626:LWH196631 MGD196626:MGD196631 MPZ196626:MPZ196631 MZV196626:MZV196631 NJR196626:NJR196631 NTN196626:NTN196631 ODJ196626:ODJ196631 ONF196626:ONF196631 OXB196626:OXB196631 PGX196626:PGX196631 PQT196626:PQT196631 QAP196626:QAP196631 QKL196626:QKL196631 QUH196626:QUH196631 RED196626:RED196631 RNZ196626:RNZ196631 RXV196626:RXV196631 SHR196626:SHR196631 SRN196626:SRN196631 TBJ196626:TBJ196631 TLF196626:TLF196631 TVB196626:TVB196631 UEX196626:UEX196631 UOT196626:UOT196631 UYP196626:UYP196631 VIL196626:VIL196631 VSH196626:VSH196631 WCD196626:WCD196631 WLZ196626:WLZ196631 WVV196626:WVV196631 N262162:N262167 JJ262162:JJ262167 TF262162:TF262167 ADB262162:ADB262167 AMX262162:AMX262167 AWT262162:AWT262167 BGP262162:BGP262167 BQL262162:BQL262167 CAH262162:CAH262167 CKD262162:CKD262167 CTZ262162:CTZ262167 DDV262162:DDV262167 DNR262162:DNR262167 DXN262162:DXN262167 EHJ262162:EHJ262167 ERF262162:ERF262167 FBB262162:FBB262167 FKX262162:FKX262167 FUT262162:FUT262167 GEP262162:GEP262167 GOL262162:GOL262167 GYH262162:GYH262167 HID262162:HID262167 HRZ262162:HRZ262167 IBV262162:IBV262167 ILR262162:ILR262167 IVN262162:IVN262167 JFJ262162:JFJ262167 JPF262162:JPF262167 JZB262162:JZB262167 KIX262162:KIX262167 KST262162:KST262167 LCP262162:LCP262167 LML262162:LML262167 LWH262162:LWH262167 MGD262162:MGD262167 MPZ262162:MPZ262167 MZV262162:MZV262167 NJR262162:NJR262167 NTN262162:NTN262167 ODJ262162:ODJ262167 ONF262162:ONF262167 OXB262162:OXB262167 PGX262162:PGX262167 PQT262162:PQT262167 QAP262162:QAP262167 QKL262162:QKL262167 QUH262162:QUH262167 RED262162:RED262167 RNZ262162:RNZ262167 RXV262162:RXV262167 SHR262162:SHR262167 SRN262162:SRN262167 TBJ262162:TBJ262167 TLF262162:TLF262167 TVB262162:TVB262167 UEX262162:UEX262167 UOT262162:UOT262167 UYP262162:UYP262167 VIL262162:VIL262167 VSH262162:VSH262167 WCD262162:WCD262167 WLZ262162:WLZ262167 WVV262162:WVV262167 N327698:N327703 JJ327698:JJ327703 TF327698:TF327703 ADB327698:ADB327703 AMX327698:AMX327703 AWT327698:AWT327703 BGP327698:BGP327703 BQL327698:BQL327703 CAH327698:CAH327703 CKD327698:CKD327703 CTZ327698:CTZ327703 DDV327698:DDV327703 DNR327698:DNR327703 DXN327698:DXN327703 EHJ327698:EHJ327703 ERF327698:ERF327703 FBB327698:FBB327703 FKX327698:FKX327703 FUT327698:FUT327703 GEP327698:GEP327703 GOL327698:GOL327703 GYH327698:GYH327703 HID327698:HID327703 HRZ327698:HRZ327703 IBV327698:IBV327703 ILR327698:ILR327703 IVN327698:IVN327703 JFJ327698:JFJ327703 JPF327698:JPF327703 JZB327698:JZB327703 KIX327698:KIX327703 KST327698:KST327703 LCP327698:LCP327703 LML327698:LML327703 LWH327698:LWH327703 MGD327698:MGD327703 MPZ327698:MPZ327703 MZV327698:MZV327703 NJR327698:NJR327703 NTN327698:NTN327703 ODJ327698:ODJ327703 ONF327698:ONF327703 OXB327698:OXB327703 PGX327698:PGX327703 PQT327698:PQT327703 QAP327698:QAP327703 QKL327698:QKL327703 QUH327698:QUH327703 RED327698:RED327703 RNZ327698:RNZ327703 RXV327698:RXV327703 SHR327698:SHR327703 SRN327698:SRN327703 TBJ327698:TBJ327703 TLF327698:TLF327703 TVB327698:TVB327703 UEX327698:UEX327703 UOT327698:UOT327703 UYP327698:UYP327703 VIL327698:VIL327703 VSH327698:VSH327703 WCD327698:WCD327703 WLZ327698:WLZ327703 WVV327698:WVV327703 N393234:N393239 JJ393234:JJ393239 TF393234:TF393239 ADB393234:ADB393239 AMX393234:AMX393239 AWT393234:AWT393239 BGP393234:BGP393239 BQL393234:BQL393239 CAH393234:CAH393239 CKD393234:CKD393239 CTZ393234:CTZ393239 DDV393234:DDV393239 DNR393234:DNR393239 DXN393234:DXN393239 EHJ393234:EHJ393239 ERF393234:ERF393239 FBB393234:FBB393239 FKX393234:FKX393239 FUT393234:FUT393239 GEP393234:GEP393239 GOL393234:GOL393239 GYH393234:GYH393239 HID393234:HID393239 HRZ393234:HRZ393239 IBV393234:IBV393239 ILR393234:ILR393239 IVN393234:IVN393239 JFJ393234:JFJ393239 JPF393234:JPF393239 JZB393234:JZB393239 KIX393234:KIX393239 KST393234:KST393239 LCP393234:LCP393239 LML393234:LML393239 LWH393234:LWH393239 MGD393234:MGD393239 MPZ393234:MPZ393239 MZV393234:MZV393239 NJR393234:NJR393239 NTN393234:NTN393239 ODJ393234:ODJ393239 ONF393234:ONF393239 OXB393234:OXB393239 PGX393234:PGX393239 PQT393234:PQT393239 QAP393234:QAP393239 QKL393234:QKL393239 QUH393234:QUH393239 RED393234:RED393239 RNZ393234:RNZ393239 RXV393234:RXV393239 SHR393234:SHR393239 SRN393234:SRN393239 TBJ393234:TBJ393239 TLF393234:TLF393239 TVB393234:TVB393239 UEX393234:UEX393239 UOT393234:UOT393239 UYP393234:UYP393239 VIL393234:VIL393239 VSH393234:VSH393239 WCD393234:WCD393239 WLZ393234:WLZ393239 WVV393234:WVV393239 N458770:N458775 JJ458770:JJ458775 TF458770:TF458775 ADB458770:ADB458775 AMX458770:AMX458775 AWT458770:AWT458775 BGP458770:BGP458775 BQL458770:BQL458775 CAH458770:CAH458775 CKD458770:CKD458775 CTZ458770:CTZ458775 DDV458770:DDV458775 DNR458770:DNR458775 DXN458770:DXN458775 EHJ458770:EHJ458775 ERF458770:ERF458775 FBB458770:FBB458775 FKX458770:FKX458775 FUT458770:FUT458775 GEP458770:GEP458775 GOL458770:GOL458775 GYH458770:GYH458775 HID458770:HID458775 HRZ458770:HRZ458775 IBV458770:IBV458775 ILR458770:ILR458775 IVN458770:IVN458775 JFJ458770:JFJ458775 JPF458770:JPF458775 JZB458770:JZB458775 KIX458770:KIX458775 KST458770:KST458775 LCP458770:LCP458775 LML458770:LML458775 LWH458770:LWH458775 MGD458770:MGD458775 MPZ458770:MPZ458775 MZV458770:MZV458775 NJR458770:NJR458775 NTN458770:NTN458775 ODJ458770:ODJ458775 ONF458770:ONF458775 OXB458770:OXB458775 PGX458770:PGX458775 PQT458770:PQT458775 QAP458770:QAP458775 QKL458770:QKL458775 QUH458770:QUH458775 RED458770:RED458775 RNZ458770:RNZ458775 RXV458770:RXV458775 SHR458770:SHR458775 SRN458770:SRN458775 TBJ458770:TBJ458775 TLF458770:TLF458775 TVB458770:TVB458775 UEX458770:UEX458775 UOT458770:UOT458775 UYP458770:UYP458775 VIL458770:VIL458775 VSH458770:VSH458775 WCD458770:WCD458775 WLZ458770:WLZ458775 WVV458770:WVV458775 N524306:N524311 JJ524306:JJ524311 TF524306:TF524311 ADB524306:ADB524311 AMX524306:AMX524311 AWT524306:AWT524311 BGP524306:BGP524311 BQL524306:BQL524311 CAH524306:CAH524311 CKD524306:CKD524311 CTZ524306:CTZ524311 DDV524306:DDV524311 DNR524306:DNR524311 DXN524306:DXN524311 EHJ524306:EHJ524311 ERF524306:ERF524311 FBB524306:FBB524311 FKX524306:FKX524311 FUT524306:FUT524311 GEP524306:GEP524311 GOL524306:GOL524311 GYH524306:GYH524311 HID524306:HID524311 HRZ524306:HRZ524311 IBV524306:IBV524311 ILR524306:ILR524311 IVN524306:IVN524311 JFJ524306:JFJ524311 JPF524306:JPF524311 JZB524306:JZB524311 KIX524306:KIX524311 KST524306:KST524311 LCP524306:LCP524311 LML524306:LML524311 LWH524306:LWH524311 MGD524306:MGD524311 MPZ524306:MPZ524311 MZV524306:MZV524311 NJR524306:NJR524311 NTN524306:NTN524311 ODJ524306:ODJ524311 ONF524306:ONF524311 OXB524306:OXB524311 PGX524306:PGX524311 PQT524306:PQT524311 QAP524306:QAP524311 QKL524306:QKL524311 QUH524306:QUH524311 RED524306:RED524311 RNZ524306:RNZ524311 RXV524306:RXV524311 SHR524306:SHR524311 SRN524306:SRN524311 TBJ524306:TBJ524311 TLF524306:TLF524311 TVB524306:TVB524311 UEX524306:UEX524311 UOT524306:UOT524311 UYP524306:UYP524311 VIL524306:VIL524311 VSH524306:VSH524311 WCD524306:WCD524311 WLZ524306:WLZ524311 WVV524306:WVV524311 N589842:N589847 JJ589842:JJ589847 TF589842:TF589847 ADB589842:ADB589847 AMX589842:AMX589847 AWT589842:AWT589847 BGP589842:BGP589847 BQL589842:BQL589847 CAH589842:CAH589847 CKD589842:CKD589847 CTZ589842:CTZ589847 DDV589842:DDV589847 DNR589842:DNR589847 DXN589842:DXN589847 EHJ589842:EHJ589847 ERF589842:ERF589847 FBB589842:FBB589847 FKX589842:FKX589847 FUT589842:FUT589847 GEP589842:GEP589847 GOL589842:GOL589847 GYH589842:GYH589847 HID589842:HID589847 HRZ589842:HRZ589847 IBV589842:IBV589847 ILR589842:ILR589847 IVN589842:IVN589847 JFJ589842:JFJ589847 JPF589842:JPF589847 JZB589842:JZB589847 KIX589842:KIX589847 KST589842:KST589847 LCP589842:LCP589847 LML589842:LML589847 LWH589842:LWH589847 MGD589842:MGD589847 MPZ589842:MPZ589847 MZV589842:MZV589847 NJR589842:NJR589847 NTN589842:NTN589847 ODJ589842:ODJ589847 ONF589842:ONF589847 OXB589842:OXB589847 PGX589842:PGX589847 PQT589842:PQT589847 QAP589842:QAP589847 QKL589842:QKL589847 QUH589842:QUH589847 RED589842:RED589847 RNZ589842:RNZ589847 RXV589842:RXV589847 SHR589842:SHR589847 SRN589842:SRN589847 TBJ589842:TBJ589847 TLF589842:TLF589847 TVB589842:TVB589847 UEX589842:UEX589847 UOT589842:UOT589847 UYP589842:UYP589847 VIL589842:VIL589847 VSH589842:VSH589847 WCD589842:WCD589847 WLZ589842:WLZ589847 WVV589842:WVV589847 N655378:N655383 JJ655378:JJ655383 TF655378:TF655383 ADB655378:ADB655383 AMX655378:AMX655383 AWT655378:AWT655383 BGP655378:BGP655383 BQL655378:BQL655383 CAH655378:CAH655383 CKD655378:CKD655383 CTZ655378:CTZ655383 DDV655378:DDV655383 DNR655378:DNR655383 DXN655378:DXN655383 EHJ655378:EHJ655383 ERF655378:ERF655383 FBB655378:FBB655383 FKX655378:FKX655383 FUT655378:FUT655383 GEP655378:GEP655383 GOL655378:GOL655383 GYH655378:GYH655383 HID655378:HID655383 HRZ655378:HRZ655383 IBV655378:IBV655383 ILR655378:ILR655383 IVN655378:IVN655383 JFJ655378:JFJ655383 JPF655378:JPF655383 JZB655378:JZB655383 KIX655378:KIX655383 KST655378:KST655383 LCP655378:LCP655383 LML655378:LML655383 LWH655378:LWH655383 MGD655378:MGD655383 MPZ655378:MPZ655383 MZV655378:MZV655383 NJR655378:NJR655383 NTN655378:NTN655383 ODJ655378:ODJ655383 ONF655378:ONF655383 OXB655378:OXB655383 PGX655378:PGX655383 PQT655378:PQT655383 QAP655378:QAP655383 QKL655378:QKL655383 QUH655378:QUH655383 RED655378:RED655383 RNZ655378:RNZ655383 RXV655378:RXV655383 SHR655378:SHR655383 SRN655378:SRN655383 TBJ655378:TBJ655383 TLF655378:TLF655383 TVB655378:TVB655383 UEX655378:UEX655383 UOT655378:UOT655383 UYP655378:UYP655383 VIL655378:VIL655383 VSH655378:VSH655383 WCD655378:WCD655383 WLZ655378:WLZ655383 WVV655378:WVV655383 N720914:N720919 JJ720914:JJ720919 TF720914:TF720919 ADB720914:ADB720919 AMX720914:AMX720919 AWT720914:AWT720919 BGP720914:BGP720919 BQL720914:BQL720919 CAH720914:CAH720919 CKD720914:CKD720919 CTZ720914:CTZ720919 DDV720914:DDV720919 DNR720914:DNR720919 DXN720914:DXN720919 EHJ720914:EHJ720919 ERF720914:ERF720919 FBB720914:FBB720919 FKX720914:FKX720919 FUT720914:FUT720919 GEP720914:GEP720919 GOL720914:GOL720919 GYH720914:GYH720919 HID720914:HID720919 HRZ720914:HRZ720919 IBV720914:IBV720919 ILR720914:ILR720919 IVN720914:IVN720919 JFJ720914:JFJ720919 JPF720914:JPF720919 JZB720914:JZB720919 KIX720914:KIX720919 KST720914:KST720919 LCP720914:LCP720919 LML720914:LML720919 LWH720914:LWH720919 MGD720914:MGD720919 MPZ720914:MPZ720919 MZV720914:MZV720919 NJR720914:NJR720919 NTN720914:NTN720919 ODJ720914:ODJ720919 ONF720914:ONF720919 OXB720914:OXB720919 PGX720914:PGX720919 PQT720914:PQT720919 QAP720914:QAP720919 QKL720914:QKL720919 QUH720914:QUH720919 RED720914:RED720919 RNZ720914:RNZ720919 RXV720914:RXV720919 SHR720914:SHR720919 SRN720914:SRN720919 TBJ720914:TBJ720919 TLF720914:TLF720919 TVB720914:TVB720919 UEX720914:UEX720919 UOT720914:UOT720919 UYP720914:UYP720919 VIL720914:VIL720919 VSH720914:VSH720919 WCD720914:WCD720919 WLZ720914:WLZ720919 WVV720914:WVV720919 N786450:N786455 JJ786450:JJ786455 TF786450:TF786455 ADB786450:ADB786455 AMX786450:AMX786455 AWT786450:AWT786455 BGP786450:BGP786455 BQL786450:BQL786455 CAH786450:CAH786455 CKD786450:CKD786455 CTZ786450:CTZ786455 DDV786450:DDV786455 DNR786450:DNR786455 DXN786450:DXN786455 EHJ786450:EHJ786455 ERF786450:ERF786455 FBB786450:FBB786455 FKX786450:FKX786455 FUT786450:FUT786455 GEP786450:GEP786455 GOL786450:GOL786455 GYH786450:GYH786455 HID786450:HID786455 HRZ786450:HRZ786455 IBV786450:IBV786455 ILR786450:ILR786455 IVN786450:IVN786455 JFJ786450:JFJ786455 JPF786450:JPF786455 JZB786450:JZB786455 KIX786450:KIX786455 KST786450:KST786455 LCP786450:LCP786455 LML786450:LML786455 LWH786450:LWH786455 MGD786450:MGD786455 MPZ786450:MPZ786455 MZV786450:MZV786455 NJR786450:NJR786455 NTN786450:NTN786455 ODJ786450:ODJ786455 ONF786450:ONF786455 OXB786450:OXB786455 PGX786450:PGX786455 PQT786450:PQT786455 QAP786450:QAP786455 QKL786450:QKL786455 QUH786450:QUH786455 RED786450:RED786455 RNZ786450:RNZ786455 RXV786450:RXV786455 SHR786450:SHR786455 SRN786450:SRN786455 TBJ786450:TBJ786455 TLF786450:TLF786455 TVB786450:TVB786455 UEX786450:UEX786455 UOT786450:UOT786455 UYP786450:UYP786455 VIL786450:VIL786455 VSH786450:VSH786455 WCD786450:WCD786455 WLZ786450:WLZ786455 WVV786450:WVV786455 N851986:N851991 JJ851986:JJ851991 TF851986:TF851991 ADB851986:ADB851991 AMX851986:AMX851991 AWT851986:AWT851991 BGP851986:BGP851991 BQL851986:BQL851991 CAH851986:CAH851991 CKD851986:CKD851991 CTZ851986:CTZ851991 DDV851986:DDV851991 DNR851986:DNR851991 DXN851986:DXN851991 EHJ851986:EHJ851991 ERF851986:ERF851991 FBB851986:FBB851991 FKX851986:FKX851991 FUT851986:FUT851991 GEP851986:GEP851991 GOL851986:GOL851991 GYH851986:GYH851991 HID851986:HID851991 HRZ851986:HRZ851991 IBV851986:IBV851991 ILR851986:ILR851991 IVN851986:IVN851991 JFJ851986:JFJ851991 JPF851986:JPF851991 JZB851986:JZB851991 KIX851986:KIX851991 KST851986:KST851991 LCP851986:LCP851991 LML851986:LML851991 LWH851986:LWH851991 MGD851986:MGD851991 MPZ851986:MPZ851991 MZV851986:MZV851991 NJR851986:NJR851991 NTN851986:NTN851991 ODJ851986:ODJ851991 ONF851986:ONF851991 OXB851986:OXB851991 PGX851986:PGX851991 PQT851986:PQT851991 QAP851986:QAP851991 QKL851986:QKL851991 QUH851986:QUH851991 RED851986:RED851991 RNZ851986:RNZ851991 RXV851986:RXV851991 SHR851986:SHR851991 SRN851986:SRN851991 TBJ851986:TBJ851991 TLF851986:TLF851991 TVB851986:TVB851991 UEX851986:UEX851991 UOT851986:UOT851991 UYP851986:UYP851991 VIL851986:VIL851991 VSH851986:VSH851991 WCD851986:WCD851991 WLZ851986:WLZ851991 WVV851986:WVV851991 N917522:N917527 JJ917522:JJ917527 TF917522:TF917527 ADB917522:ADB917527 AMX917522:AMX917527 AWT917522:AWT917527 BGP917522:BGP917527 BQL917522:BQL917527 CAH917522:CAH917527 CKD917522:CKD917527 CTZ917522:CTZ917527 DDV917522:DDV917527 DNR917522:DNR917527 DXN917522:DXN917527 EHJ917522:EHJ917527 ERF917522:ERF917527 FBB917522:FBB917527 FKX917522:FKX917527 FUT917522:FUT917527 GEP917522:GEP917527 GOL917522:GOL917527 GYH917522:GYH917527 HID917522:HID917527 HRZ917522:HRZ917527 IBV917522:IBV917527 ILR917522:ILR917527 IVN917522:IVN917527 JFJ917522:JFJ917527 JPF917522:JPF917527 JZB917522:JZB917527 KIX917522:KIX917527 KST917522:KST917527 LCP917522:LCP917527 LML917522:LML917527 LWH917522:LWH917527 MGD917522:MGD917527 MPZ917522:MPZ917527 MZV917522:MZV917527 NJR917522:NJR917527 NTN917522:NTN917527 ODJ917522:ODJ917527 ONF917522:ONF917527 OXB917522:OXB917527 PGX917522:PGX917527 PQT917522:PQT917527 QAP917522:QAP917527 QKL917522:QKL917527 QUH917522:QUH917527 RED917522:RED917527 RNZ917522:RNZ917527 RXV917522:RXV917527 SHR917522:SHR917527 SRN917522:SRN917527 TBJ917522:TBJ917527 TLF917522:TLF917527 TVB917522:TVB917527 UEX917522:UEX917527 UOT917522:UOT917527 UYP917522:UYP917527 VIL917522:VIL917527 VSH917522:VSH917527 WCD917522:WCD917527 WLZ917522:WLZ917527 WVV917522:WVV917527 N983058:N983063 JJ983058:JJ983063 TF983058:TF983063 ADB983058:ADB983063 AMX983058:AMX983063 AWT983058:AWT983063 BGP983058:BGP983063 BQL983058:BQL983063 CAH983058:CAH983063 CKD983058:CKD983063 CTZ983058:CTZ983063 DDV983058:DDV983063 DNR983058:DNR983063 DXN983058:DXN983063 EHJ983058:EHJ983063 ERF983058:ERF983063 FBB983058:FBB983063 FKX983058:FKX983063 FUT983058:FUT983063 GEP983058:GEP983063 GOL983058:GOL983063 GYH983058:GYH983063 HID983058:HID983063 HRZ983058:HRZ983063 IBV983058:IBV983063 ILR983058:ILR983063 IVN983058:IVN983063 JFJ983058:JFJ983063 JPF983058:JPF983063 JZB983058:JZB983063 KIX983058:KIX983063 KST983058:KST983063 LCP983058:LCP983063 LML983058:LML983063 LWH983058:LWH983063 MGD983058:MGD983063 MPZ983058:MPZ983063 MZV983058:MZV983063 NJR983058:NJR983063 NTN983058:NTN983063 ODJ983058:ODJ983063 ONF983058:ONF983063 OXB983058:OXB983063 PGX983058:PGX983063 PQT983058:PQT983063 QAP983058:QAP983063 QKL983058:QKL983063 QUH983058:QUH983063 RED983058:RED983063 RNZ983058:RNZ983063 RXV983058:RXV983063 SHR983058:SHR983063 SRN983058:SRN983063 TBJ983058:TBJ983063 TLF983058:TLF983063 TVB983058:TVB983063 UEX983058:UEX983063 UOT983058:UOT983063 UYP983058:UYP983063 VIL983058:VIL983063 VSH983058:VSH983063 WCD983058:WCD983063 WLZ983058:WLZ983063 WVV983058:WVV983063">
      <formula1>0</formula1>
      <formula2>1</formula2>
    </dataValidation>
  </dataValidations>
  <pageMargins left="0.51181102362204722" right="0.51181102362204722" top="0.78740157480314965" bottom="0.78740157480314965" header="0.31496062992125984" footer="0.31496062992125984"/>
  <pageSetup paperSize="9" scale="81" orientation="portrait" r:id="rId1"/>
  <rowBreaks count="1" manualBreakCount="1">
    <brk id="37" max="16383" man="1"/>
  </rowBreaks>
  <drawing r:id="rId2"/>
  <legacyDrawing r:id="rId3"/>
  <oleObjects>
    <mc:AlternateContent xmlns:mc="http://schemas.openxmlformats.org/markup-compatibility/2006">
      <mc:Choice Requires="x14">
        <oleObject progId="CorelDraw.Graphic.8" shapeId="9217" r:id="rId4">
          <objectPr defaultSize="0" autoPict="0" r:id="rId5">
            <anchor moveWithCells="1">
              <from>
                <xdr:col>0</xdr:col>
                <xdr:colOff>0</xdr:colOff>
                <xdr:row>0</xdr:row>
                <xdr:rowOff>22860</xdr:rowOff>
              </from>
              <to>
                <xdr:col>0</xdr:col>
                <xdr:colOff>0</xdr:colOff>
                <xdr:row>2</xdr:row>
                <xdr:rowOff>7620</xdr:rowOff>
              </to>
            </anchor>
          </objectPr>
        </oleObject>
      </mc:Choice>
      <mc:Fallback>
        <oleObject progId="CorelDraw.Graphic.8" shapeId="9217" r:id="rId4"/>
      </mc:Fallback>
    </mc:AlternateContent>
    <mc:AlternateContent xmlns:mc="http://schemas.openxmlformats.org/markup-compatibility/2006">
      <mc:Choice Requires="x14">
        <oleObject progId="CorelDraw.Graphic.8" shapeId="9218" r:id="rId6">
          <objectPr defaultSize="0" autoPict="0" r:id="rId5">
            <anchor moveWithCells="1">
              <from>
                <xdr:col>8</xdr:col>
                <xdr:colOff>76200</xdr:colOff>
                <xdr:row>0</xdr:row>
                <xdr:rowOff>60960</xdr:rowOff>
              </from>
              <to>
                <xdr:col>10</xdr:col>
                <xdr:colOff>441960</xdr:colOff>
                <xdr:row>2</xdr:row>
                <xdr:rowOff>45720</xdr:rowOff>
              </to>
            </anchor>
          </objectPr>
        </oleObject>
      </mc:Choice>
      <mc:Fallback>
        <oleObject progId="CorelDraw.Graphic.8" shapeId="9218" r:id="rId6"/>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6</vt:i4>
      </vt:variant>
      <vt:variant>
        <vt:lpstr>Intervalos nomeados</vt:lpstr>
      </vt:variant>
      <vt:variant>
        <vt:i4>15</vt:i4>
      </vt:variant>
    </vt:vector>
  </HeadingPairs>
  <TitlesOfParts>
    <vt:vector size="21" baseType="lpstr">
      <vt:lpstr>RESUMO</vt:lpstr>
      <vt:lpstr>PLANILHA ORÇAMENTÁRIA</vt:lpstr>
      <vt:lpstr>MEMÓRIA DE CALCULO</vt:lpstr>
      <vt:lpstr>COMPOSIÇÃO</vt:lpstr>
      <vt:lpstr>FÍSICO-FINANCEIRO</vt:lpstr>
      <vt:lpstr>BDI BASE</vt:lpstr>
      <vt:lpstr>'BDI BASE'!Area_de_impressao</vt:lpstr>
      <vt:lpstr>COMPOSIÇÃO!Area_de_impressao</vt:lpstr>
      <vt:lpstr>'FÍSICO-FINANCEIRO'!Area_de_impressao</vt:lpstr>
      <vt:lpstr>'MEMÓRIA DE CALCULO'!Area_de_impressao</vt:lpstr>
      <vt:lpstr>'PLANILHA ORÇAMENTÁRIA'!Area_de_impressao</vt:lpstr>
      <vt:lpstr>RESUMO!Area_de_impressao</vt:lpstr>
      <vt:lpstr>'FÍSICO-FINANCEIRO'!Print_Area</vt:lpstr>
      <vt:lpstr>'MEMÓRIA DE CALCULO'!Print_Area</vt:lpstr>
      <vt:lpstr>'PLANILHA ORÇAMENTÁRIA'!Print_Area</vt:lpstr>
      <vt:lpstr>'MEMÓRIA DE CALCULO'!Print_Titles</vt:lpstr>
      <vt:lpstr>'PLANILHA ORÇAMENTÁRIA'!Print_Titles</vt:lpstr>
      <vt:lpstr>'FÍSICO-FINANCEIRO'!Titulos_de_impressao</vt:lpstr>
      <vt:lpstr>'MEMÓRIA DE CALCULO'!Titulos_de_impressao</vt:lpstr>
      <vt:lpstr>'PLANILHA ORÇAMENTÁRIA'!Titulos_de_impressao</vt:lpstr>
      <vt:lpstr>RESUMO!Titulos_de_impressao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modelo</dc:title>
  <dc:subject>água e drenagem</dc:subject>
  <dc:creator>Lucas Oshiro</dc:creator>
  <cp:keywords>planilha</cp:keywords>
  <cp:lastModifiedBy>USER</cp:lastModifiedBy>
  <cp:lastPrinted>2021-07-30T14:41:48Z</cp:lastPrinted>
  <dcterms:created xsi:type="dcterms:W3CDTF">1998-01-22T18:19:34Z</dcterms:created>
  <dcterms:modified xsi:type="dcterms:W3CDTF">2021-08-27T11:29:37Z</dcterms:modified>
</cp:coreProperties>
</file>