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liente\Documents\LICITAÇÃO\LICITAÇÃO 2024\PREGÃO ELETRÔNICO\PR 21.2024 - PC 76.2024 - 1D 1648.2024 - ROÇADA\DOCUMENTOS QUE COMPOEM PC\"/>
    </mc:Choice>
  </mc:AlternateContent>
  <xr:revisionPtr revIDLastSave="0" documentId="8_{B80DA24A-7DA0-4286-9974-A94EBBA36E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RONOGRAMA" sheetId="3" r:id="rId1"/>
    <sheet name="PREÇOS E CUSTOS" sheetId="2" r:id="rId2"/>
    <sheet name="MEMÓRIA DE CALCULO " sheetId="12" r:id="rId3"/>
    <sheet name="BDI" sheetId="7" r:id="rId4"/>
    <sheet name="RESUMO" sheetId="11" r:id="rId5"/>
  </sheets>
  <definedNames>
    <definedName name="_xlnm.Print_Area" localSheetId="0">CRONOGRAMA!$A$1:$Q$35</definedName>
    <definedName name="_xlnm.Print_Area" localSheetId="2">'MEMÓRIA DE CALCULO '!$A$1:$G$137</definedName>
    <definedName name="_xlnm.Print_Area" localSheetId="1">'PREÇOS E CUSTOS'!$A$1:$H$38</definedName>
    <definedName name="_xlnm.Print_Area" localSheetId="4">RESUMO!$A$1:$C$31</definedName>
    <definedName name="_xlnm.Print_Titles" localSheetId="1">'PREÇOS E CUSTOS'!$1:$10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6" i="12" s="1"/>
  <c r="E14" i="2"/>
  <c r="E13" i="2"/>
  <c r="E24" i="2"/>
  <c r="E20" i="2"/>
  <c r="C118" i="12"/>
  <c r="D118" i="12" s="1"/>
  <c r="A3" i="7"/>
  <c r="A4" i="11"/>
  <c r="A4" i="2"/>
  <c r="E25" i="2"/>
  <c r="E19" i="2"/>
  <c r="E73" i="12"/>
  <c r="E92" i="12" s="1"/>
  <c r="A2" i="12"/>
  <c r="A5" i="2"/>
  <c r="A3" i="2"/>
  <c r="A2" i="2"/>
  <c r="E113" i="12"/>
  <c r="E110" i="12"/>
  <c r="E99" i="12"/>
  <c r="E96" i="12"/>
  <c r="E70" i="12"/>
  <c r="E67" i="12"/>
  <c r="E64" i="12"/>
  <c r="E58" i="12"/>
  <c r="E54" i="12"/>
  <c r="E50" i="12"/>
  <c r="E46" i="12"/>
  <c r="E43" i="12"/>
  <c r="E39" i="12"/>
  <c r="E36" i="12"/>
  <c r="E30" i="12"/>
  <c r="E26" i="12"/>
  <c r="E23" i="12"/>
  <c r="E18" i="12"/>
  <c r="E14" i="12"/>
  <c r="C120" i="12" l="1"/>
  <c r="D120" i="12" s="1"/>
  <c r="E114" i="12"/>
  <c r="C119" i="12" s="1"/>
  <c r="E118" i="12" s="1"/>
  <c r="B17" i="11"/>
  <c r="G24" i="2"/>
  <c r="H24" i="2" s="1"/>
  <c r="G25" i="2"/>
  <c r="H25" i="2" s="1"/>
  <c r="D119" i="12" l="1"/>
  <c r="C122" i="12"/>
  <c r="H26" i="2"/>
  <c r="D122" i="12" l="1"/>
  <c r="F122" i="12" s="1"/>
  <c r="G122" i="12" s="1"/>
  <c r="B15" i="3"/>
  <c r="B13" i="3"/>
  <c r="B18" i="11"/>
  <c r="G14" i="2" l="1"/>
  <c r="H14" i="2" s="1"/>
  <c r="A2" i="7" l="1"/>
  <c r="A3" i="11" l="1"/>
  <c r="A4" i="7"/>
  <c r="B17" i="3"/>
  <c r="A17" i="3"/>
  <c r="C19" i="11" l="1"/>
  <c r="G20" i="2"/>
  <c r="H20" i="2" s="1"/>
  <c r="G19" i="2"/>
  <c r="H19" i="2" s="1"/>
  <c r="G13" i="2"/>
  <c r="H13" i="2" s="1"/>
  <c r="H15" i="2" s="1"/>
  <c r="H16" i="2" s="1"/>
  <c r="C17" i="11" l="1"/>
  <c r="C17" i="3"/>
  <c r="H21" i="2"/>
  <c r="H22" i="2" s="1"/>
  <c r="H27" i="2" s="1"/>
  <c r="I27" i="2" s="1"/>
  <c r="E17" i="3" l="1"/>
  <c r="N17" i="3"/>
  <c r="M17" i="3"/>
  <c r="L17" i="3"/>
  <c r="K17" i="3"/>
  <c r="J17" i="3"/>
  <c r="H17" i="3"/>
  <c r="G17" i="3"/>
  <c r="G18" i="3" s="1"/>
  <c r="P17" i="3"/>
  <c r="F17" i="3"/>
  <c r="F18" i="3" s="1"/>
  <c r="O17" i="3"/>
  <c r="I17" i="3"/>
  <c r="C13" i="3"/>
  <c r="K18" i="3" l="1"/>
  <c r="L18" i="3"/>
  <c r="I18" i="3"/>
  <c r="O18" i="3"/>
  <c r="H18" i="3"/>
  <c r="M18" i="3"/>
  <c r="N18" i="3"/>
  <c r="E18" i="3"/>
  <c r="Q17" i="3"/>
  <c r="Q18" i="3" s="1"/>
  <c r="P18" i="3"/>
  <c r="J18" i="3"/>
  <c r="E13" i="3"/>
  <c r="M13" i="3"/>
  <c r="L13" i="3"/>
  <c r="K13" i="3"/>
  <c r="I13" i="3"/>
  <c r="H13" i="3"/>
  <c r="J13" i="3"/>
  <c r="P13" i="3"/>
  <c r="O13" i="3"/>
  <c r="N13" i="3"/>
  <c r="G13" i="3"/>
  <c r="F13" i="3"/>
  <c r="F14" i="3" s="1"/>
  <c r="C15" i="3"/>
  <c r="C18" i="11"/>
  <c r="C20" i="11" s="1"/>
  <c r="A2" i="11"/>
  <c r="M14" i="3" l="1"/>
  <c r="Q13" i="3"/>
  <c r="N14" i="3"/>
  <c r="E15" i="3"/>
  <c r="L15" i="3"/>
  <c r="F15" i="3"/>
  <c r="P15" i="3"/>
  <c r="K15" i="3"/>
  <c r="O15" i="3"/>
  <c r="J15" i="3"/>
  <c r="G15" i="3"/>
  <c r="I15" i="3"/>
  <c r="H15" i="3"/>
  <c r="N15" i="3"/>
  <c r="M15" i="3"/>
  <c r="J14" i="3"/>
  <c r="G14" i="3"/>
  <c r="O14" i="3"/>
  <c r="P14" i="3"/>
  <c r="H14" i="3"/>
  <c r="I14" i="3"/>
  <c r="K14" i="3"/>
  <c r="L14" i="3"/>
  <c r="C19" i="3"/>
  <c r="A6" i="11"/>
  <c r="E16" i="3" l="1"/>
  <c r="Q15" i="3"/>
  <c r="Q16" i="3" s="1"/>
  <c r="M16" i="3"/>
  <c r="M19" i="3"/>
  <c r="N16" i="3"/>
  <c r="N19" i="3"/>
  <c r="H16" i="3"/>
  <c r="H19" i="3"/>
  <c r="I16" i="3"/>
  <c r="I19" i="3"/>
  <c r="G16" i="3"/>
  <c r="G19" i="3"/>
  <c r="J16" i="3"/>
  <c r="J19" i="3"/>
  <c r="O16" i="3"/>
  <c r="O19" i="3"/>
  <c r="O20" i="3" s="1"/>
  <c r="K16" i="3"/>
  <c r="K19" i="3"/>
  <c r="P16" i="3"/>
  <c r="P19" i="3"/>
  <c r="P20" i="3" s="1"/>
  <c r="F16" i="3"/>
  <c r="F19" i="3"/>
  <c r="L16" i="3"/>
  <c r="L19" i="3"/>
  <c r="E19" i="3"/>
  <c r="L20" i="3" l="1"/>
  <c r="G20" i="3"/>
  <c r="F20" i="3"/>
  <c r="I20" i="3"/>
  <c r="H20" i="3"/>
  <c r="K20" i="3"/>
  <c r="N20" i="3"/>
  <c r="M20" i="3"/>
  <c r="J20" i="3"/>
  <c r="F14" i="7"/>
  <c r="C23" i="7" s="1"/>
  <c r="D13" i="3" l="1"/>
  <c r="E14" i="3" l="1"/>
  <c r="E21" i="3"/>
  <c r="D17" i="3"/>
  <c r="D15" i="3"/>
  <c r="E22" i="3" l="1"/>
  <c r="F21" i="3"/>
  <c r="D20" i="3"/>
  <c r="E20" i="3"/>
  <c r="F22" i="3" l="1"/>
  <c r="G21" i="3"/>
  <c r="Q19" i="3"/>
  <c r="Q20" i="3" s="1"/>
  <c r="G22" i="3" l="1"/>
  <c r="H21" i="3"/>
  <c r="Q14" i="3"/>
  <c r="H22" i="3" l="1"/>
  <c r="I21" i="3"/>
  <c r="I22" i="3" l="1"/>
  <c r="J21" i="3"/>
  <c r="J22" i="3" l="1"/>
  <c r="K21" i="3"/>
  <c r="K22" i="3" l="1"/>
  <c r="L21" i="3"/>
  <c r="L22" i="3" l="1"/>
  <c r="M21" i="3"/>
  <c r="M22" i="3" l="1"/>
  <c r="N21" i="3"/>
  <c r="O21" i="3" l="1"/>
  <c r="N22" i="3"/>
  <c r="O22" i="3" l="1"/>
  <c r="P21" i="3"/>
  <c r="P22" i="3" s="1"/>
</calcChain>
</file>

<file path=xl/sharedStrings.xml><?xml version="1.0" encoding="utf-8"?>
<sst xmlns="http://schemas.openxmlformats.org/spreadsheetml/2006/main" count="522" uniqueCount="306">
  <si>
    <t>PREFEITURA MUNICIPAL DE ITAQUIRAÍ</t>
  </si>
  <si>
    <t>DESCRIÇÃO</t>
  </si>
  <si>
    <t>QUANT.</t>
  </si>
  <si>
    <t>CÓDIGO SINAPI</t>
  </si>
  <si>
    <t>ITEM</t>
  </si>
  <si>
    <t>UN.</t>
  </si>
  <si>
    <t>P. UNIT.</t>
  </si>
  <si>
    <t>P. TOTAL</t>
  </si>
  <si>
    <t>Engenheiro Civil</t>
  </si>
  <si>
    <t>CRONOGRAMA FÍSICO-FINANCEIRO</t>
  </si>
  <si>
    <t>SERVIÇOS</t>
  </si>
  <si>
    <t>VALOR (R$)</t>
  </si>
  <si>
    <t>%</t>
  </si>
  <si>
    <t>TOTAL POR ÍTEM</t>
  </si>
  <si>
    <t>TOTAL (R$)</t>
  </si>
  <si>
    <t>TOTAL (%)</t>
  </si>
  <si>
    <t>TOTAL ACUMULADO (R$)</t>
  </si>
  <si>
    <t>TOTAL ACUMULADO (%)</t>
  </si>
  <si>
    <t>1.1.1</t>
  </si>
  <si>
    <t>SUB. TOTAL</t>
  </si>
  <si>
    <t>SIGLA</t>
  </si>
  <si>
    <t>CUSTO</t>
  </si>
  <si>
    <t>VALOR ADOTADO (%)</t>
  </si>
  <si>
    <t>AC</t>
  </si>
  <si>
    <t>Administração Central</t>
  </si>
  <si>
    <t>DF</t>
  </si>
  <si>
    <t>Despesa Financeira</t>
  </si>
  <si>
    <t>R</t>
  </si>
  <si>
    <t>Riscos</t>
  </si>
  <si>
    <t>L</t>
  </si>
  <si>
    <t>Lucro</t>
  </si>
  <si>
    <t>G</t>
  </si>
  <si>
    <t>Garantia</t>
  </si>
  <si>
    <t>Imposto 1</t>
  </si>
  <si>
    <t>Confins</t>
  </si>
  <si>
    <t>Imposto 2</t>
  </si>
  <si>
    <t>PIS</t>
  </si>
  <si>
    <t>Imposto 3</t>
  </si>
  <si>
    <t>ISSQN</t>
  </si>
  <si>
    <t xml:space="preserve">           ( 1 - (Confins + PIS + ISSQN)/100 )</t>
  </si>
  <si>
    <t xml:space="preserve">Engenheiro Civil </t>
  </si>
  <si>
    <t>C. UNIT.</t>
  </si>
  <si>
    <t>PLANILHA ORÇAMENTÁRIA</t>
  </si>
  <si>
    <t>1.1.2</t>
  </si>
  <si>
    <t>TOTAL GERAL</t>
  </si>
  <si>
    <t>ENCARREGADO GERAL COM ENCARGOS COMPLEMENTARES</t>
  </si>
  <si>
    <t>h</t>
  </si>
  <si>
    <t>MEMÓRIA DE CÁLCULO</t>
  </si>
  <si>
    <t>Item</t>
  </si>
  <si>
    <t>Descrição</t>
  </si>
  <si>
    <t>02.03</t>
  </si>
  <si>
    <t>AUXILIAR DE TOPÓGRAFO COM ENCARGOS COMPLEMENTARES</t>
  </si>
  <si>
    <t>02.04</t>
  </si>
  <si>
    <t>2</t>
  </si>
  <si>
    <t>3</t>
  </si>
  <si>
    <t>IUP30002</t>
  </si>
  <si>
    <t xml:space="preserve">IUP30002 </t>
  </si>
  <si>
    <t>1</t>
  </si>
  <si>
    <t>COMPOSIÇÃO DE B.D.I.</t>
  </si>
  <si>
    <r>
      <t xml:space="preserve">BDI =     </t>
    </r>
    <r>
      <rPr>
        <u/>
        <sz val="10"/>
        <rFont val="Arial"/>
        <family val="2"/>
      </rPr>
      <t>(1+AC/100)*(1+DF/100)*(1+R/100)*(1+L/100)*(1+G/100)</t>
    </r>
    <r>
      <rPr>
        <sz val="10"/>
        <rFont val="Arial"/>
        <family val="2"/>
      </rPr>
      <t xml:space="preserve">  -  1    *   100</t>
    </r>
  </si>
  <si>
    <t xml:space="preserve">BDI = </t>
  </si>
  <si>
    <t>DIAS</t>
  </si>
  <si>
    <t>RESUMO DO EMPREENDIMENTO</t>
  </si>
  <si>
    <t>VALOR</t>
  </si>
  <si>
    <t>3.1</t>
  </si>
  <si>
    <t>3.2</t>
  </si>
  <si>
    <t>2.1.1</t>
  </si>
  <si>
    <t>2.1.2</t>
  </si>
  <si>
    <t>TOTAL DO SERVIÇO 02</t>
  </si>
  <si>
    <t>SERVIÇO 03 - SERVIÇOS TÉCNICOS</t>
  </si>
  <si>
    <t>TOTAL DO SERVIÇO 03</t>
  </si>
  <si>
    <t>ARLINDO LORO NETO</t>
  </si>
  <si>
    <t>CREA 66.679/D - MS</t>
  </si>
  <si>
    <t>CREA 66.679D - MS</t>
  </si>
  <si>
    <t>2.1</t>
  </si>
  <si>
    <t>TOTAL DO SERVIÇO 01</t>
  </si>
  <si>
    <t xml:space="preserve">SERVIÇO  01 </t>
  </si>
  <si>
    <t>SERVIÇO 02</t>
  </si>
  <si>
    <t>1.1</t>
  </si>
  <si>
    <t>M³</t>
  </si>
  <si>
    <t>SERVIÇO 03</t>
  </si>
  <si>
    <t xml:space="preserve">ROÇADA </t>
  </si>
  <si>
    <t>SICRO 4915776</t>
  </si>
  <si>
    <t>Roçada com roçadeira costal</t>
  </si>
  <si>
    <t>ha</t>
  </si>
  <si>
    <t>SICRO 4915775</t>
  </si>
  <si>
    <t>Roçada mecanizada com roçadeira articulada</t>
  </si>
  <si>
    <t xml:space="preserve">TRANSPORTE </t>
  </si>
  <si>
    <t>ORSE</t>
  </si>
  <si>
    <t>Coleta e carga manuais de entulho</t>
  </si>
  <si>
    <t>TRANSPORTE COM CAMINHÃO BASCULANTE DE 10 M³, EM VIA URBANA PAVIMENTADA, DMT ATÉ 30 KM (UNIDADE: M3XKM). AF_07/2020</t>
  </si>
  <si>
    <t>M3XKM</t>
  </si>
  <si>
    <t>MOTORISTA DE BASCULANTE COM ENCARGOS COMPLEMENTARES</t>
  </si>
  <si>
    <t>ENCARREGADO GERAL COM ENCARGOS COMPLEMENTARES ( ENCARREGADO DE EQUIPE)</t>
  </si>
  <si>
    <t xml:space="preserve">SETOR </t>
  </si>
  <si>
    <t>QUADRA/LOTE</t>
  </si>
  <si>
    <t>UTILIZAÇÃO</t>
  </si>
  <si>
    <t xml:space="preserve">ENDEREÇO </t>
  </si>
  <si>
    <t>JARDIM NOVA CONQUISTA</t>
  </si>
  <si>
    <t xml:space="preserve">OBRAS </t>
  </si>
  <si>
    <t>0/6</t>
  </si>
  <si>
    <t>ÁREA INSTITUCIONAL</t>
  </si>
  <si>
    <t>TRAVESSA JOSÉ ELIAS N.33</t>
  </si>
  <si>
    <t xml:space="preserve">ÁREA VERDE </t>
  </si>
  <si>
    <t>TRAVESSA JOSÉ ELIAS N.34</t>
  </si>
  <si>
    <t xml:space="preserve">JARDIM NOVA ESPERANÇA </t>
  </si>
  <si>
    <t>QD. 08</t>
  </si>
  <si>
    <t>PRAÇA</t>
  </si>
  <si>
    <t>RUA BEIJA FLOR COM TRAVESSA SABIÁ</t>
  </si>
  <si>
    <t>QD. 01</t>
  </si>
  <si>
    <t xml:space="preserve">PÁTIO SECRETARIA DE OBRAS </t>
  </si>
  <si>
    <t>RUA NOVA ESPERANÇA N. 50</t>
  </si>
  <si>
    <t>DISTRITO INDUSTRIAL II</t>
  </si>
  <si>
    <t>EDUCAÇÃO</t>
  </si>
  <si>
    <t>01/10A</t>
  </si>
  <si>
    <t>CHECHE KAMAKURA</t>
  </si>
  <si>
    <t>RUA GRALHA AZUL N. 251</t>
  </si>
  <si>
    <t xml:space="preserve">LOTE </t>
  </si>
  <si>
    <t xml:space="preserve">LOTE ATRÁS DA CRECHE </t>
  </si>
  <si>
    <t>AS. SOCIAL</t>
  </si>
  <si>
    <t>01 /  10</t>
  </si>
  <si>
    <t xml:space="preserve">CONVIVER </t>
  </si>
  <si>
    <t>RUA GRALHA AZUL N. 205</t>
  </si>
  <si>
    <t>D. ECONÔMICO</t>
  </si>
  <si>
    <t>DISTRITO INDUSTRIAL I</t>
  </si>
  <si>
    <t>01 / 01</t>
  </si>
  <si>
    <t xml:space="preserve">SECRETARIA DESENVOLVIMENTO </t>
  </si>
  <si>
    <t>RODOVIA BR - 163 N.1400</t>
  </si>
  <si>
    <t>AGRICULTURA</t>
  </si>
  <si>
    <t>02 / 01</t>
  </si>
  <si>
    <t>SECRETARIA DE AGRICULTURA</t>
  </si>
  <si>
    <t>RUA ADELMO ANGELO ZAMPIVA N. 60</t>
  </si>
  <si>
    <t xml:space="preserve">SAUDE </t>
  </si>
  <si>
    <t>2 / 01</t>
  </si>
  <si>
    <t xml:space="preserve">CONTROLE DE VETORES </t>
  </si>
  <si>
    <t>RUA INÁCIA DUTRA DUARTE N. 222</t>
  </si>
  <si>
    <t xml:space="preserve">JARDIM PRIMAVERA </t>
  </si>
  <si>
    <t>D.ECONÔMICO</t>
  </si>
  <si>
    <t xml:space="preserve">42 / 1 </t>
  </si>
  <si>
    <t xml:space="preserve">BOSQUE MUNICIPAL </t>
  </si>
  <si>
    <t xml:space="preserve">RODOVIA BR - 163 </t>
  </si>
  <si>
    <t>42 / 14</t>
  </si>
  <si>
    <t xml:space="preserve">CHECHE </t>
  </si>
  <si>
    <t>RODOVIA BR - 163</t>
  </si>
  <si>
    <t>ASS.SOCIAL</t>
  </si>
  <si>
    <t>42 / 13</t>
  </si>
  <si>
    <t>CREAS</t>
  </si>
  <si>
    <t xml:space="preserve">RUA DAS AÇUCENAS </t>
  </si>
  <si>
    <t xml:space="preserve">SAÚDE </t>
  </si>
  <si>
    <t>06 / 01</t>
  </si>
  <si>
    <t xml:space="preserve">ESCOLA JARDIM PRIMAVERA </t>
  </si>
  <si>
    <t>RUA DAS FLORES N. 131</t>
  </si>
  <si>
    <t>JARDIM BETEL</t>
  </si>
  <si>
    <t xml:space="preserve">PRAÇA </t>
  </si>
  <si>
    <t xml:space="preserve">CANTEIROS ENTORNO DO BAIRRO </t>
  </si>
  <si>
    <t>JARDIM ALVORADA</t>
  </si>
  <si>
    <t xml:space="preserve">06 / 1 </t>
  </si>
  <si>
    <t>RUA JÃO POMPEL BELLO N.253</t>
  </si>
  <si>
    <t>07 / 2</t>
  </si>
  <si>
    <t xml:space="preserve">RUA WANDERLEI OLÁRIO DE MIRANDA N. 50 </t>
  </si>
  <si>
    <t>JARDIM SÃO JOSÉ</t>
  </si>
  <si>
    <t>RUA TUCUNARÉ</t>
  </si>
  <si>
    <t>O</t>
  </si>
  <si>
    <t>JARDIM BEM VIVER</t>
  </si>
  <si>
    <t xml:space="preserve">11 / 1 </t>
  </si>
  <si>
    <t>PROLONG. AV MONTE CASTELO N. 1240</t>
  </si>
  <si>
    <t xml:space="preserve">MECANIZADA </t>
  </si>
  <si>
    <t xml:space="preserve">11 / 2 </t>
  </si>
  <si>
    <t>AV MONTE CASTELO N.1216</t>
  </si>
  <si>
    <t>RESIDENCIAL COPA VILLE</t>
  </si>
  <si>
    <t xml:space="preserve">08 / 4 </t>
  </si>
  <si>
    <t>RUA NATUREZA N.230</t>
  </si>
  <si>
    <t xml:space="preserve">9 / 4 </t>
  </si>
  <si>
    <t>RUA NATUREZA N.250</t>
  </si>
  <si>
    <t>RESIDENCIAL MORADA DO SOL</t>
  </si>
  <si>
    <t xml:space="preserve">03 / 1 </t>
  </si>
  <si>
    <t>RUA DA LUZ</t>
  </si>
  <si>
    <t xml:space="preserve">03 / 2 </t>
  </si>
  <si>
    <t>RESIDENCIAL CIDADE JARDIM</t>
  </si>
  <si>
    <t xml:space="preserve">46 / 1 </t>
  </si>
  <si>
    <t xml:space="preserve">ÁREA DESTINADA A EQUIPAMENTOS URBANOS </t>
  </si>
  <si>
    <t>RUA DOS DIAMANTES N.594</t>
  </si>
  <si>
    <t xml:space="preserve">47 / 1 </t>
  </si>
  <si>
    <t>AV DAS AGUAS MARINHAS</t>
  </si>
  <si>
    <t xml:space="preserve">RODOVIÁRIA </t>
  </si>
  <si>
    <t xml:space="preserve">AVENIDA </t>
  </si>
  <si>
    <t>CANTEIRO CENTRAL</t>
  </si>
  <si>
    <t xml:space="preserve">BOA VISTA </t>
  </si>
  <si>
    <t>QD. 04</t>
  </si>
  <si>
    <t>RUA MARIO DE ANDRADE</t>
  </si>
  <si>
    <t>JARDIM IPÊ</t>
  </si>
  <si>
    <t>ADM</t>
  </si>
  <si>
    <t>RUA ZONILDA GALINA PUPO</t>
  </si>
  <si>
    <t>CENTRO</t>
  </si>
  <si>
    <t xml:space="preserve">ESPORTE </t>
  </si>
  <si>
    <t>S/N</t>
  </si>
  <si>
    <t>ESTÁDIA CARMINATÃO ( ENTORNO)</t>
  </si>
  <si>
    <t>RUA SANTO CAOBIANCO</t>
  </si>
  <si>
    <t xml:space="preserve">KARTÓDROMO </t>
  </si>
  <si>
    <t xml:space="preserve">SUÍÇO </t>
  </si>
  <si>
    <t xml:space="preserve">LIONS </t>
  </si>
  <si>
    <t>01 / 08</t>
  </si>
  <si>
    <t xml:space="preserve">LIONS CLUB </t>
  </si>
  <si>
    <t>AVENIDA MATO GROSSO</t>
  </si>
  <si>
    <t>LOTE EXPO</t>
  </si>
  <si>
    <t>1 A / 02</t>
  </si>
  <si>
    <t xml:space="preserve">CEI PEQUENO PRÍNCIPE </t>
  </si>
  <si>
    <t>AVENIDA MATO GROSSO N. 420</t>
  </si>
  <si>
    <t>30 / 20</t>
  </si>
  <si>
    <t xml:space="preserve">NUCLEO DE ESPORTE E LAZER </t>
  </si>
  <si>
    <t>RUA ELDORADO N.200</t>
  </si>
  <si>
    <t>QD.40</t>
  </si>
  <si>
    <t>PRAÇA SANTOS TOMAZELLI</t>
  </si>
  <si>
    <t>RUA PRESIDENTE CASTELO BRANCO N.717</t>
  </si>
  <si>
    <t>QD.41</t>
  </si>
  <si>
    <t xml:space="preserve">ESCOLA LEOPOLDO DALMOLIN </t>
  </si>
  <si>
    <t>RUA CARMEM BARBOSA PUPO N.843</t>
  </si>
  <si>
    <t xml:space="preserve">GINÁSIO E COMPLEXO ESPORTIVO </t>
  </si>
  <si>
    <t>RUA PAULO PEDRI N.157</t>
  </si>
  <si>
    <t>81/01</t>
  </si>
  <si>
    <t>TORRE DE TELEVISÃO</t>
  </si>
  <si>
    <t>RUA BENVINDA HERNANDES N.1008</t>
  </si>
  <si>
    <t>A.SOCIAL</t>
  </si>
  <si>
    <t>81/03</t>
  </si>
  <si>
    <t xml:space="preserve">SECRETÁRIA E HABITAÇÃO </t>
  </si>
  <si>
    <t>RUA CARMEM BARBOSA PUPO N. 1479</t>
  </si>
  <si>
    <t>QD.04</t>
  </si>
  <si>
    <t>ANEXO RH (TODOS OS LOTES)</t>
  </si>
  <si>
    <t xml:space="preserve">TRAVESSA HELENA MEIRELES </t>
  </si>
  <si>
    <t>INSS</t>
  </si>
  <si>
    <t xml:space="preserve">LOTE ENTRE RH E MAIS SOCIAL </t>
  </si>
  <si>
    <t>QD.20</t>
  </si>
  <si>
    <t>PAÇO MUNICIPAL (PRAÇA, PREFEITURA E CRAS)</t>
  </si>
  <si>
    <t>RUA CAMPO GRNADE N.1585</t>
  </si>
  <si>
    <t xml:space="preserve">SALA DA CIDADANIA </t>
  </si>
  <si>
    <t xml:space="preserve">SECRETÁRIA DE SAÚDE </t>
  </si>
  <si>
    <t xml:space="preserve">CANTEIROS </t>
  </si>
  <si>
    <t>-</t>
  </si>
  <si>
    <t xml:space="preserve">AVENIDA TREZE DE MAIO </t>
  </si>
  <si>
    <t xml:space="preserve">CENTRO </t>
  </si>
  <si>
    <t xml:space="preserve">AVENIDA DOURADOS </t>
  </si>
  <si>
    <t>ESTRADA BELLO ALIMENTOS</t>
  </si>
  <si>
    <t xml:space="preserve">ACESSO A FABRICA </t>
  </si>
  <si>
    <t xml:space="preserve">BR 163 - ROÇADA COM LARGURA DE 2,5 M EM CADA LADO DA PISTA </t>
  </si>
  <si>
    <t xml:space="preserve">ÁREA RURAL </t>
  </si>
  <si>
    <t>LOTE 567</t>
  </si>
  <si>
    <t>ENVASE DE MEL</t>
  </si>
  <si>
    <t>ASSENTAMENTO INDAIÁ</t>
  </si>
  <si>
    <t xml:space="preserve">COMUNITÁRIO </t>
  </si>
  <si>
    <t>LOTE 428</t>
  </si>
  <si>
    <t xml:space="preserve">POSTO DE SAÚDE </t>
  </si>
  <si>
    <t>LOTE 03</t>
  </si>
  <si>
    <t xml:space="preserve">POSTO DE SAÚDE/ ESCOLA </t>
  </si>
  <si>
    <t>ASSETAMENTO TAMAKAVI</t>
  </si>
  <si>
    <t>LOTE 175</t>
  </si>
  <si>
    <t>POSTO SUL BONITO E IGREJA</t>
  </si>
  <si>
    <t xml:space="preserve">ASSENTAMENTO SUL BONITO </t>
  </si>
  <si>
    <t>LOTE SN</t>
  </si>
  <si>
    <t xml:space="preserve">ESCOLA  E POSTO DE SAÚDE </t>
  </si>
  <si>
    <t xml:space="preserve">ASSENTAMENTO SANTA ROSA </t>
  </si>
  <si>
    <t>LOTE 40</t>
  </si>
  <si>
    <t xml:space="preserve">ASSENTAMENTO BOA SORTE </t>
  </si>
  <si>
    <t xml:space="preserve">COMUNITÁRIA </t>
  </si>
  <si>
    <t>LOTE 061</t>
  </si>
  <si>
    <t xml:space="preserve">ESCOLA </t>
  </si>
  <si>
    <t>ASSENTAMENTO FOZ DO RIO AMAMBAÍ</t>
  </si>
  <si>
    <t>LOTE 577</t>
  </si>
  <si>
    <t xml:space="preserve">ASSENTAMENTO SANTO ANTÔNIO </t>
  </si>
  <si>
    <t>LOTE 578</t>
  </si>
  <si>
    <t>ASSENTAMNET SANTO ANTÔNIO</t>
  </si>
  <si>
    <t>PRAIA DA AMIZADE</t>
  </si>
  <si>
    <t xml:space="preserve">TURISMO </t>
  </si>
  <si>
    <t>PRAIA</t>
  </si>
  <si>
    <t xml:space="preserve">TOTAL </t>
  </si>
  <si>
    <t>OBRA: SERVIÇO DE ROÇADA E RECOLHIMENTO E TRANSPORTE DE GRAMA.</t>
  </si>
  <si>
    <t>LOCAL: DIVERSOS LOCAIS DO MUNICIPIO DE ITAQUIRAÍ - MS</t>
  </si>
  <si>
    <t>FONTE DE PREÇOS: SINAPI 05/2024  /  SICRO 01/2024.</t>
  </si>
  <si>
    <t>B.D.I. ADOTADO: 25% PARA SERVIÇOS DE ENGENHARIA.</t>
  </si>
  <si>
    <t xml:space="preserve">roçada manual </t>
  </si>
  <si>
    <t xml:space="preserve">roçada mecanizada </t>
  </si>
  <si>
    <t xml:space="preserve">sem transporte somente rural </t>
  </si>
  <si>
    <t>s/n</t>
  </si>
  <si>
    <t xml:space="preserve">EVENTOS </t>
  </si>
  <si>
    <t xml:space="preserve">AVENIDA MATO GROSSO </t>
  </si>
  <si>
    <t xml:space="preserve">ROÇADA(M²) </t>
  </si>
  <si>
    <t xml:space="preserve">MANUAL </t>
  </si>
  <si>
    <t xml:space="preserve">EDUCAÇÃO </t>
  </si>
  <si>
    <t>OBRAS</t>
  </si>
  <si>
    <t xml:space="preserve">B.D.I. ADOTADO: 25% </t>
  </si>
  <si>
    <t>FONTE DE PREÇOS: SINAPI 03/2024  /  SICRO MS 04/2024.</t>
  </si>
  <si>
    <t>LOCAL: DIVERSOS LOCAIS DO MUNICIPIO ITAQUIRAÍ - MS</t>
  </si>
  <si>
    <t xml:space="preserve">MEMÓRIA DE CALCULO - ROÇADA RESUMIDA, COLETA E TRANSPORTE </t>
  </si>
  <si>
    <t xml:space="preserve">DESCRIÇÃO </t>
  </si>
  <si>
    <t>unidade (M²)</t>
  </si>
  <si>
    <t xml:space="preserve">unidade (há) </t>
  </si>
  <si>
    <t>unidade (m³)</t>
  </si>
  <si>
    <t xml:space="preserve">coleta dos resíduos </t>
  </si>
  <si>
    <t>ESTÁDIA CARMINATÃO (2X MÊS)</t>
  </si>
  <si>
    <t>unidade (KM)</t>
  </si>
  <si>
    <t>unidade(m³xkm)</t>
  </si>
  <si>
    <t xml:space="preserve">MEMÓRIA DE CALCULO - SERVIÇOS TÉCNICOS </t>
  </si>
  <si>
    <t>ENCARREGADO GERAL COM ENCARGOS COMPLEMENTARES                            ( ENCARREGADO DE EQUIPE)</t>
  </si>
  <si>
    <t>Quantidade de horas</t>
  </si>
  <si>
    <t xml:space="preserve">dia= 8 horas, vezes 5 dias da semna = 40h, vezes quadro semanas = 160 horas mensais. 1920 horas no ano.                    </t>
  </si>
  <si>
    <r>
      <rPr>
        <b/>
        <sz val="9"/>
        <rFont val="Arial"/>
        <family val="2"/>
      </rPr>
      <t>TIPO</t>
    </r>
    <r>
      <rPr>
        <sz val="9"/>
        <rFont val="Arial"/>
        <family val="2"/>
      </rPr>
      <t xml:space="preserve"> </t>
    </r>
  </si>
  <si>
    <t>DATA : JUNHO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</si>
</sst>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h:mm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44" applyNumberFormat="0" applyFont="0" applyFill="0" applyBorder="0" applyAlignment="0" applyProtection="0">
      <alignment horizontal="center" vertical="top"/>
      <protection locked="0"/>
    </xf>
  </cellStyleXfs>
  <cellXfs count="39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10" fontId="3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/>
    </xf>
    <xf numFmtId="10" fontId="3" fillId="0" borderId="1" xfId="1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0" fillId="0" borderId="25" xfId="0" applyBorder="1"/>
    <xf numFmtId="0" fontId="0" fillId="0" borderId="21" xfId="0" applyBorder="1"/>
    <xf numFmtId="0" fontId="0" fillId="0" borderId="22" xfId="0" applyBorder="1"/>
    <xf numFmtId="0" fontId="3" fillId="0" borderId="2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4" xfId="0" applyBorder="1"/>
    <xf numFmtId="0" fontId="3" fillId="0" borderId="20" xfId="0" applyFont="1" applyBorder="1" applyAlignment="1">
      <alignment horizontal="center"/>
    </xf>
    <xf numFmtId="0" fontId="2" fillId="0" borderId="8" xfId="0" applyFont="1" applyBorder="1"/>
    <xf numFmtId="4" fontId="2" fillId="0" borderId="0" xfId="0" applyNumberFormat="1" applyFont="1" applyAlignment="1">
      <alignment horizontal="center"/>
    </xf>
    <xf numFmtId="0" fontId="0" fillId="0" borderId="6" xfId="0" applyBorder="1"/>
    <xf numFmtId="0" fontId="3" fillId="0" borderId="19" xfId="0" applyFont="1" applyBorder="1" applyAlignment="1">
      <alignment horizontal="center"/>
    </xf>
    <xf numFmtId="0" fontId="2" fillId="0" borderId="16" xfId="0" applyFont="1" applyBorder="1"/>
    <xf numFmtId="0" fontId="2" fillId="0" borderId="24" xfId="0" applyFont="1" applyBorder="1"/>
    <xf numFmtId="0" fontId="3" fillId="0" borderId="28" xfId="0" applyFont="1" applyBorder="1"/>
    <xf numFmtId="0" fontId="0" fillId="0" borderId="27" xfId="0" applyBorder="1"/>
    <xf numFmtId="0" fontId="0" fillId="0" borderId="12" xfId="0" applyBorder="1"/>
    <xf numFmtId="0" fontId="0" fillId="0" borderId="23" xfId="0" applyBorder="1"/>
    <xf numFmtId="4" fontId="3" fillId="3" borderId="0" xfId="1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6" fillId="4" borderId="0" xfId="0" applyFont="1" applyFill="1" applyAlignment="1">
      <alignment horizontal="center" vertical="center"/>
    </xf>
    <xf numFmtId="4" fontId="5" fillId="5" borderId="14" xfId="0" applyNumberFormat="1" applyFont="1" applyFill="1" applyBorder="1" applyAlignment="1">
      <alignment horizontal="center"/>
    </xf>
    <xf numFmtId="0" fontId="5" fillId="0" borderId="30" xfId="0" applyFont="1" applyBorder="1" applyAlignment="1">
      <alignment horizontal="left" wrapText="1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5" fillId="4" borderId="8" xfId="3" applyFont="1" applyFill="1" applyBorder="1" applyAlignment="1" applyProtection="1">
      <alignment horizontal="center" vertical="center"/>
      <protection locked="0"/>
    </xf>
    <xf numFmtId="0" fontId="15" fillId="4" borderId="8" xfId="3" applyFont="1" applyFill="1" applyBorder="1" applyAlignment="1" applyProtection="1">
      <alignment horizontal="center" vertical="center" wrapText="1"/>
      <protection locked="0"/>
    </xf>
    <xf numFmtId="0" fontId="12" fillId="4" borderId="37" xfId="3" quotePrefix="1" applyFont="1" applyFill="1" applyBorder="1" applyAlignment="1" applyProtection="1">
      <alignment horizontal="center" vertical="center"/>
      <protection locked="0"/>
    </xf>
    <xf numFmtId="0" fontId="15" fillId="4" borderId="37" xfId="3" applyFont="1" applyFill="1" applyBorder="1" applyAlignment="1" applyProtection="1">
      <alignment horizontal="center" vertical="center"/>
      <protection locked="0"/>
    </xf>
    <xf numFmtId="0" fontId="12" fillId="4" borderId="0" xfId="3" applyFont="1" applyFill="1" applyAlignment="1" applyProtection="1">
      <alignment horizontal="left" vertical="center" wrapText="1"/>
      <protection locked="0"/>
    </xf>
    <xf numFmtId="0" fontId="15" fillId="0" borderId="0" xfId="3" applyFont="1" applyAlignment="1" applyProtection="1">
      <alignment horizontal="center" vertical="center"/>
      <protection locked="0"/>
    </xf>
    <xf numFmtId="0" fontId="15" fillId="4" borderId="0" xfId="3" applyFont="1" applyFill="1" applyAlignment="1" applyProtection="1">
      <alignment horizontal="left" vertical="center" wrapText="1"/>
      <protection locked="0"/>
    </xf>
    <xf numFmtId="49" fontId="15" fillId="4" borderId="8" xfId="3" quotePrefix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10" fontId="3" fillId="0" borderId="26" xfId="2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10" fontId="3" fillId="4" borderId="1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3" fillId="0" borderId="0" xfId="0" applyFont="1" applyAlignment="1" applyProtection="1">
      <alignment vertical="center"/>
      <protection locked="0"/>
    </xf>
    <xf numFmtId="0" fontId="15" fillId="0" borderId="0" xfId="3" applyFont="1" applyAlignment="1" applyProtection="1">
      <alignment vertical="center"/>
      <protection locked="0"/>
    </xf>
    <xf numFmtId="0" fontId="15" fillId="0" borderId="8" xfId="3" applyFont="1" applyBorder="1" applyAlignment="1" applyProtection="1">
      <alignment horizontal="center" vertical="center"/>
      <protection locked="0"/>
    </xf>
    <xf numFmtId="0" fontId="15" fillId="0" borderId="34" xfId="3" applyFont="1" applyBorder="1" applyAlignment="1" applyProtection="1">
      <alignment vertical="center"/>
      <protection locked="0"/>
    </xf>
    <xf numFmtId="0" fontId="15" fillId="0" borderId="34" xfId="3" applyFont="1" applyBorder="1" applyAlignment="1" applyProtection="1">
      <alignment horizontal="center" vertical="center"/>
      <protection locked="0"/>
    </xf>
    <xf numFmtId="43" fontId="15" fillId="0" borderId="34" xfId="3" applyNumberFormat="1" applyFont="1" applyBorder="1" applyAlignment="1" applyProtection="1">
      <alignment vertical="center"/>
      <protection locked="0"/>
    </xf>
    <xf numFmtId="0" fontId="15" fillId="4" borderId="18" xfId="3" applyFont="1" applyFill="1" applyBorder="1" applyAlignment="1" applyProtection="1">
      <alignment horizontal="left" vertical="center" wrapText="1"/>
      <protection locked="0"/>
    </xf>
    <xf numFmtId="7" fontId="15" fillId="0" borderId="8" xfId="3" applyNumberFormat="1" applyFont="1" applyBorder="1" applyAlignment="1" applyProtection="1">
      <alignment horizontal="center" vertical="center"/>
      <protection locked="0"/>
    </xf>
    <xf numFmtId="0" fontId="16" fillId="4" borderId="0" xfId="3" applyFont="1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3" fontId="5" fillId="0" borderId="8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3" fillId="0" borderId="4" xfId="0" applyNumberFormat="1" applyFont="1" applyBorder="1" applyAlignment="1">
      <alignment horizontal="center" vertical="center" wrapText="1"/>
    </xf>
    <xf numFmtId="4" fontId="5" fillId="5" borderId="35" xfId="0" applyNumberFormat="1" applyFont="1" applyFill="1" applyBorder="1" applyAlignment="1">
      <alignment horizontal="center"/>
    </xf>
    <xf numFmtId="4" fontId="5" fillId="0" borderId="38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5" fillId="2" borderId="8" xfId="1" applyNumberFormat="1" applyFont="1" applyFill="1" applyBorder="1" applyAlignment="1">
      <alignment horizontal="center" vertical="center"/>
    </xf>
    <xf numFmtId="4" fontId="15" fillId="4" borderId="18" xfId="3" applyNumberFormat="1" applyFont="1" applyFill="1" applyBorder="1" applyAlignment="1" applyProtection="1">
      <alignment horizontal="left" vertical="center" wrapText="1"/>
      <protection locked="0"/>
    </xf>
    <xf numFmtId="4" fontId="5" fillId="5" borderId="8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/>
    </xf>
    <xf numFmtId="164" fontId="5" fillId="0" borderId="30" xfId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" fontId="5" fillId="0" borderId="40" xfId="0" applyNumberFormat="1" applyFont="1" applyBorder="1" applyAlignment="1">
      <alignment horizontal="center"/>
    </xf>
    <xf numFmtId="0" fontId="6" fillId="2" borderId="31" xfId="0" applyFont="1" applyFill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top"/>
    </xf>
    <xf numFmtId="4" fontId="5" fillId="2" borderId="30" xfId="0" applyNumberFormat="1" applyFont="1" applyFill="1" applyBorder="1" applyAlignment="1">
      <alignment horizontal="center" vertical="center"/>
    </xf>
    <xf numFmtId="4" fontId="5" fillId="2" borderId="30" xfId="1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0" borderId="23" xfId="0" applyNumberFormat="1" applyFont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164" fontId="6" fillId="4" borderId="8" xfId="4" applyNumberFormat="1" applyFont="1" applyFill="1" applyBorder="1" applyAlignment="1" applyProtection="1">
      <alignment horizontal="center" vertical="center"/>
      <protection locked="0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4" borderId="8" xfId="3" applyFont="1" applyFill="1" applyBorder="1" applyAlignment="1" applyProtection="1">
      <alignment horizontal="center" vertical="center"/>
      <protection locked="0"/>
    </xf>
    <xf numFmtId="0" fontId="6" fillId="4" borderId="8" xfId="3" applyFont="1" applyFill="1" applyBorder="1" applyAlignment="1" applyProtection="1">
      <alignment horizontal="left" vertical="center" wrapText="1"/>
      <protection locked="0"/>
    </xf>
    <xf numFmtId="0" fontId="6" fillId="4" borderId="8" xfId="3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>
      <alignment horizontal="center" vertical="center"/>
    </xf>
    <xf numFmtId="0" fontId="6" fillId="4" borderId="16" xfId="3" applyFont="1" applyFill="1" applyBorder="1" applyAlignment="1" applyProtection="1">
      <alignment horizontal="center" vertical="center"/>
      <protection locked="0"/>
    </xf>
    <xf numFmtId="0" fontId="6" fillId="4" borderId="16" xfId="3" applyFont="1" applyFill="1" applyBorder="1" applyAlignment="1" applyProtection="1">
      <alignment horizontal="left" vertical="center" wrapText="1"/>
      <protection locked="0"/>
    </xf>
    <xf numFmtId="0" fontId="6" fillId="4" borderId="16" xfId="3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4" fontId="6" fillId="4" borderId="13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4" borderId="2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center" vertical="center"/>
    </xf>
    <xf numFmtId="44" fontId="6" fillId="0" borderId="0" xfId="0" applyNumberFormat="1" applyFont="1"/>
    <xf numFmtId="0" fontId="18" fillId="0" borderId="0" xfId="0" applyFont="1"/>
    <xf numFmtId="2" fontId="0" fillId="0" borderId="0" xfId="0" applyNumberFormat="1"/>
    <xf numFmtId="43" fontId="0" fillId="0" borderId="0" xfId="0" applyNumberFormat="1"/>
    <xf numFmtId="43" fontId="0" fillId="0" borderId="30" xfId="0" applyNumberFormat="1" applyBorder="1"/>
    <xf numFmtId="43" fontId="0" fillId="0" borderId="32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6" xfId="0" applyNumberFormat="1" applyBorder="1"/>
    <xf numFmtId="43" fontId="0" fillId="0" borderId="13" xfId="0" applyNumberFormat="1" applyBorder="1"/>
    <xf numFmtId="43" fontId="0" fillId="0" borderId="29" xfId="0" applyNumberFormat="1" applyBorder="1"/>
    <xf numFmtId="43" fontId="0" fillId="0" borderId="26" xfId="0" applyNumberFormat="1" applyBorder="1"/>
    <xf numFmtId="0" fontId="0" fillId="0" borderId="0" xfId="0" applyAlignment="1">
      <alignment wrapText="1"/>
    </xf>
    <xf numFmtId="0" fontId="3" fillId="3" borderId="4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/>
    <xf numFmtId="0" fontId="2" fillId="0" borderId="3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6" fillId="4" borderId="8" xfId="0" applyFont="1" applyFill="1" applyBorder="1"/>
    <xf numFmtId="3" fontId="6" fillId="4" borderId="8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center"/>
    </xf>
    <xf numFmtId="4" fontId="6" fillId="4" borderId="8" xfId="1" applyNumberFormat="1" applyFont="1" applyFill="1" applyBorder="1" applyAlignment="1">
      <alignment horizontal="right" vertical="top"/>
    </xf>
    <xf numFmtId="4" fontId="6" fillId="4" borderId="8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left" vertical="center" wrapText="1"/>
    </xf>
    <xf numFmtId="4" fontId="6" fillId="4" borderId="8" xfId="1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wrapText="1"/>
    </xf>
    <xf numFmtId="0" fontId="17" fillId="0" borderId="0" xfId="0" applyFont="1"/>
    <xf numFmtId="0" fontId="20" fillId="6" borderId="1" xfId="0" applyFont="1" applyFill="1" applyBorder="1"/>
    <xf numFmtId="0" fontId="20" fillId="6" borderId="28" xfId="0" applyFont="1" applyFill="1" applyBorder="1"/>
    <xf numFmtId="0" fontId="17" fillId="0" borderId="33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21" fillId="0" borderId="49" xfId="0" applyFont="1" applyBorder="1"/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/>
    <xf numFmtId="0" fontId="21" fillId="4" borderId="57" xfId="0" applyFont="1" applyFill="1" applyBorder="1"/>
    <xf numFmtId="0" fontId="21" fillId="0" borderId="63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9" xfId="0" applyFont="1" applyBorder="1"/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/>
    <xf numFmtId="0" fontId="21" fillId="0" borderId="65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7" borderId="50" xfId="0" applyFont="1" applyFill="1" applyBorder="1"/>
    <xf numFmtId="0" fontId="21" fillId="7" borderId="51" xfId="0" applyFont="1" applyFill="1" applyBorder="1" applyAlignment="1">
      <alignment horizontal="center" vertical="center"/>
    </xf>
    <xf numFmtId="0" fontId="21" fillId="7" borderId="51" xfId="0" applyFont="1" applyFill="1" applyBorder="1"/>
    <xf numFmtId="0" fontId="20" fillId="7" borderId="58" xfId="0" applyFont="1" applyFill="1" applyBorder="1"/>
    <xf numFmtId="0" fontId="17" fillId="7" borderId="1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1" fillId="4" borderId="44" xfId="0" applyFont="1" applyFill="1" applyBorder="1"/>
    <xf numFmtId="0" fontId="22" fillId="4" borderId="5" xfId="0" applyFont="1" applyFill="1" applyBorder="1" applyAlignment="1">
      <alignment horizontal="center" vertical="center"/>
    </xf>
    <xf numFmtId="0" fontId="22" fillId="4" borderId="5" xfId="0" applyFont="1" applyFill="1" applyBorder="1"/>
    <xf numFmtId="0" fontId="22" fillId="4" borderId="57" xfId="0" applyFont="1" applyFill="1" applyBorder="1"/>
    <xf numFmtId="0" fontId="21" fillId="0" borderId="55" xfId="0" applyFont="1" applyBorder="1" applyAlignment="1">
      <alignment horizontal="center"/>
    </xf>
    <xf numFmtId="0" fontId="21" fillId="0" borderId="62" xfId="0" applyFont="1" applyBorder="1" applyAlignment="1">
      <alignment horizontal="center"/>
    </xf>
    <xf numFmtId="0" fontId="21" fillId="0" borderId="20" xfId="0" applyFont="1" applyBorder="1"/>
    <xf numFmtId="49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/>
    <xf numFmtId="0" fontId="21" fillId="4" borderId="18" xfId="0" applyFont="1" applyFill="1" applyBorder="1"/>
    <xf numFmtId="49" fontId="21" fillId="7" borderId="51" xfId="0" applyNumberFormat="1" applyFont="1" applyFill="1" applyBorder="1" applyAlignment="1">
      <alignment horizontal="center" vertical="center"/>
    </xf>
    <xf numFmtId="0" fontId="21" fillId="0" borderId="52" xfId="0" applyFont="1" applyBorder="1"/>
    <xf numFmtId="49" fontId="21" fillId="0" borderId="53" xfId="0" applyNumberFormat="1" applyFont="1" applyBorder="1" applyAlignment="1">
      <alignment horizontal="center" vertical="center"/>
    </xf>
    <xf numFmtId="0" fontId="21" fillId="0" borderId="53" xfId="0" applyFont="1" applyBorder="1"/>
    <xf numFmtId="0" fontId="21" fillId="4" borderId="37" xfId="0" applyFont="1" applyFill="1" applyBorder="1"/>
    <xf numFmtId="0" fontId="21" fillId="0" borderId="7" xfId="0" applyFont="1" applyBorder="1" applyAlignment="1">
      <alignment horizont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" fontId="21" fillId="4" borderId="57" xfId="0" applyNumberFormat="1" applyFont="1" applyFill="1" applyBorder="1"/>
    <xf numFmtId="0" fontId="17" fillId="0" borderId="62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7" borderId="51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21" fillId="0" borderId="31" xfId="0" applyFont="1" applyBorder="1"/>
    <xf numFmtId="49" fontId="21" fillId="0" borderId="30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wrapText="1"/>
    </xf>
    <xf numFmtId="0" fontId="21" fillId="0" borderId="30" xfId="0" applyFont="1" applyBorder="1"/>
    <xf numFmtId="0" fontId="21" fillId="4" borderId="32" xfId="0" applyFont="1" applyFill="1" applyBorder="1"/>
    <xf numFmtId="0" fontId="21" fillId="0" borderId="66" xfId="0" applyFont="1" applyBorder="1" applyAlignment="1">
      <alignment horizontal="center"/>
    </xf>
    <xf numFmtId="0" fontId="21" fillId="4" borderId="9" xfId="0" applyFont="1" applyFill="1" applyBorder="1"/>
    <xf numFmtId="0" fontId="21" fillId="0" borderId="42" xfId="0" applyFont="1" applyBorder="1" applyAlignment="1">
      <alignment horizontal="center"/>
    </xf>
    <xf numFmtId="0" fontId="21" fillId="0" borderId="19" xfId="0" applyFont="1" applyBorder="1"/>
    <xf numFmtId="49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/>
    <xf numFmtId="0" fontId="21" fillId="4" borderId="13" xfId="0" applyFont="1" applyFill="1" applyBorder="1"/>
    <xf numFmtId="0" fontId="21" fillId="0" borderId="47" xfId="0" applyFont="1" applyBorder="1" applyAlignment="1">
      <alignment horizontal="center"/>
    </xf>
    <xf numFmtId="0" fontId="21" fillId="7" borderId="36" xfId="0" applyFont="1" applyFill="1" applyBorder="1"/>
    <xf numFmtId="49" fontId="21" fillId="7" borderId="2" xfId="0" applyNumberFormat="1" applyFont="1" applyFill="1" applyBorder="1" applyAlignment="1">
      <alignment horizontal="center" vertical="center"/>
    </xf>
    <xf numFmtId="0" fontId="21" fillId="7" borderId="2" xfId="0" applyFont="1" applyFill="1" applyBorder="1"/>
    <xf numFmtId="0" fontId="20" fillId="7" borderId="3" xfId="0" applyFont="1" applyFill="1" applyBorder="1"/>
    <xf numFmtId="0" fontId="21" fillId="0" borderId="53" xfId="0" applyFont="1" applyBorder="1" applyAlignment="1">
      <alignment wrapText="1"/>
    </xf>
    <xf numFmtId="0" fontId="21" fillId="7" borderId="51" xfId="0" applyFont="1" applyFill="1" applyBorder="1" applyAlignment="1">
      <alignment wrapText="1"/>
    </xf>
    <xf numFmtId="0" fontId="21" fillId="4" borderId="60" xfId="0" applyFont="1" applyFill="1" applyBorder="1"/>
    <xf numFmtId="0" fontId="21" fillId="0" borderId="8" xfId="0" applyFont="1" applyBorder="1" applyAlignment="1">
      <alignment wrapText="1"/>
    </xf>
    <xf numFmtId="49" fontId="21" fillId="0" borderId="8" xfId="0" applyNumberFormat="1" applyFont="1" applyBorder="1"/>
    <xf numFmtId="49" fontId="21" fillId="4" borderId="55" xfId="0" applyNumberFormat="1" applyFont="1" applyFill="1" applyBorder="1"/>
    <xf numFmtId="49" fontId="21" fillId="4" borderId="8" xfId="0" applyNumberFormat="1" applyFont="1" applyFill="1" applyBorder="1"/>
    <xf numFmtId="49" fontId="21" fillId="4" borderId="43" xfId="0" applyNumberFormat="1" applyFont="1" applyFill="1" applyBorder="1"/>
    <xf numFmtId="0" fontId="21" fillId="4" borderId="20" xfId="0" applyFont="1" applyFill="1" applyBorder="1"/>
    <xf numFmtId="0" fontId="21" fillId="4" borderId="8" xfId="0" applyFont="1" applyFill="1" applyBorder="1" applyAlignment="1">
      <alignment wrapText="1"/>
    </xf>
    <xf numFmtId="0" fontId="21" fillId="4" borderId="8" xfId="0" applyFont="1" applyFill="1" applyBorder="1"/>
    <xf numFmtId="0" fontId="21" fillId="0" borderId="41" xfId="0" applyFont="1" applyBorder="1"/>
    <xf numFmtId="49" fontId="21" fillId="4" borderId="35" xfId="0" applyNumberFormat="1" applyFont="1" applyFill="1" applyBorder="1"/>
    <xf numFmtId="0" fontId="21" fillId="4" borderId="35" xfId="0" applyFont="1" applyFill="1" applyBorder="1" applyAlignment="1">
      <alignment wrapText="1"/>
    </xf>
    <xf numFmtId="0" fontId="21" fillId="4" borderId="35" xfId="0" applyFont="1" applyFill="1" applyBorder="1"/>
    <xf numFmtId="0" fontId="21" fillId="4" borderId="61" xfId="0" applyFont="1" applyFill="1" applyBorder="1"/>
    <xf numFmtId="49" fontId="21" fillId="7" borderId="51" xfId="0" applyNumberFormat="1" applyFont="1" applyFill="1" applyBorder="1"/>
    <xf numFmtId="164" fontId="20" fillId="7" borderId="58" xfId="1" applyFont="1" applyFill="1" applyBorder="1"/>
    <xf numFmtId="49" fontId="21" fillId="0" borderId="5" xfId="0" applyNumberFormat="1" applyFont="1" applyBorder="1" applyAlignment="1">
      <alignment vertical="center"/>
    </xf>
    <xf numFmtId="0" fontId="21" fillId="0" borderId="5" xfId="0" applyFont="1" applyBorder="1" applyAlignment="1">
      <alignment wrapText="1"/>
    </xf>
    <xf numFmtId="49" fontId="21" fillId="0" borderId="8" xfId="0" applyNumberFormat="1" applyFont="1" applyBorder="1" applyAlignment="1">
      <alignment vertical="center"/>
    </xf>
    <xf numFmtId="0" fontId="21" fillId="4" borderId="52" xfId="0" applyFont="1" applyFill="1" applyBorder="1"/>
    <xf numFmtId="0" fontId="21" fillId="4" borderId="53" xfId="0" applyFont="1" applyFill="1" applyBorder="1"/>
    <xf numFmtId="0" fontId="21" fillId="4" borderId="53" xfId="0" applyFont="1" applyFill="1" applyBorder="1" applyAlignment="1">
      <alignment wrapText="1"/>
    </xf>
    <xf numFmtId="164" fontId="21" fillId="4" borderId="57" xfId="1" applyFont="1" applyFill="1" applyBorder="1"/>
    <xf numFmtId="0" fontId="17" fillId="0" borderId="64" xfId="0" applyFont="1" applyBorder="1" applyAlignment="1">
      <alignment horizontal="center"/>
    </xf>
    <xf numFmtId="164" fontId="21" fillId="4" borderId="18" xfId="1" applyFont="1" applyFill="1" applyBorder="1"/>
    <xf numFmtId="0" fontId="17" fillId="0" borderId="55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 applyAlignment="1">
      <alignment wrapText="1"/>
    </xf>
    <xf numFmtId="164" fontId="21" fillId="4" borderId="44" xfId="1" applyFont="1" applyFill="1" applyBorder="1"/>
    <xf numFmtId="0" fontId="17" fillId="0" borderId="65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1" fillId="7" borderId="19" xfId="0" applyFont="1" applyFill="1" applyBorder="1"/>
    <xf numFmtId="0" fontId="21" fillId="7" borderId="16" xfId="0" applyFont="1" applyFill="1" applyBorder="1"/>
    <xf numFmtId="164" fontId="20" fillId="7" borderId="13" xfId="1" applyFont="1" applyFill="1" applyBorder="1"/>
    <xf numFmtId="0" fontId="21" fillId="0" borderId="0" xfId="0" applyFont="1"/>
    <xf numFmtId="0" fontId="21" fillId="7" borderId="41" xfId="0" applyFont="1" applyFill="1" applyBorder="1"/>
    <xf numFmtId="164" fontId="20" fillId="7" borderId="54" xfId="1" applyFont="1" applyFill="1" applyBorder="1"/>
    <xf numFmtId="4" fontId="17" fillId="0" borderId="0" xfId="0" applyNumberFormat="1" applyFont="1"/>
    <xf numFmtId="4" fontId="6" fillId="0" borderId="0" xfId="0" applyNumberFormat="1" applyFont="1"/>
    <xf numFmtId="0" fontId="6" fillId="4" borderId="20" xfId="0" applyFont="1" applyFill="1" applyBorder="1"/>
    <xf numFmtId="0" fontId="6" fillId="4" borderId="0" xfId="0" applyFont="1" applyFill="1"/>
    <xf numFmtId="164" fontId="6" fillId="4" borderId="16" xfId="4" applyNumberFormat="1" applyFont="1" applyFill="1" applyBorder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10" fontId="3" fillId="0" borderId="25" xfId="0" applyNumberFormat="1" applyFont="1" applyBorder="1" applyAlignment="1">
      <alignment horizontal="center" vertical="center" wrapText="1"/>
    </xf>
    <xf numFmtId="10" fontId="3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0" fontId="3" fillId="0" borderId="33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center"/>
    </xf>
    <xf numFmtId="4" fontId="5" fillId="0" borderId="29" xfId="0" applyNumberFormat="1" applyFont="1" applyBorder="1" applyAlignment="1">
      <alignment horizontal="center"/>
    </xf>
    <xf numFmtId="4" fontId="5" fillId="0" borderId="46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" fontId="5" fillId="0" borderId="41" xfId="0" applyNumberFormat="1" applyFont="1" applyBorder="1" applyAlignment="1">
      <alignment horizontal="center"/>
    </xf>
    <xf numFmtId="4" fontId="5" fillId="0" borderId="3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5" fillId="0" borderId="44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4" fontId="5" fillId="0" borderId="45" xfId="0" applyNumberFormat="1" applyFont="1" applyBorder="1" applyAlignment="1">
      <alignment horizontal="center"/>
    </xf>
    <xf numFmtId="0" fontId="20" fillId="3" borderId="36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59" xfId="0" applyFont="1" applyFill="1" applyBorder="1" applyAlignment="1">
      <alignment horizontal="center"/>
    </xf>
    <xf numFmtId="49" fontId="21" fillId="4" borderId="18" xfId="0" applyNumberFormat="1" applyFont="1" applyFill="1" applyBorder="1" applyAlignment="1">
      <alignment horizontal="center"/>
    </xf>
    <xf numFmtId="49" fontId="21" fillId="4" borderId="42" xfId="0" applyNumberFormat="1" applyFont="1" applyFill="1" applyBorder="1" applyAlignment="1">
      <alignment horizontal="center"/>
    </xf>
    <xf numFmtId="49" fontId="21" fillId="4" borderId="43" xfId="0" applyNumberFormat="1" applyFont="1" applyFill="1" applyBorder="1" applyAlignment="1">
      <alignment horizontal="center"/>
    </xf>
    <xf numFmtId="0" fontId="20" fillId="3" borderId="36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9" xfId="0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19" fillId="0" borderId="25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horizontal="left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19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4" fontId="2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>
      <alignment horizontal="center" vertical="center"/>
    </xf>
    <xf numFmtId="0" fontId="12" fillId="4" borderId="0" xfId="3" applyFont="1" applyFill="1" applyAlignment="1" applyProtection="1">
      <alignment horizontal="left" vertical="center" wrapText="1"/>
      <protection locked="0"/>
    </xf>
  </cellXfs>
  <cellStyles count="7">
    <cellStyle name="dfes 2" xfId="6" xr:uid="{A46A69F7-B446-4F34-B9E6-C14A6158F0DC}"/>
    <cellStyle name="Normal" xfId="0" builtinId="0"/>
    <cellStyle name="Normal 2 5 2" xfId="3" xr:uid="{00000000-0005-0000-0000-000001000000}"/>
    <cellStyle name="Porcentagem" xfId="2" builtinId="5"/>
    <cellStyle name="Vírgula" xfId="1" builtinId="3"/>
    <cellStyle name="Vírgula 2" xfId="5" xr:uid="{00000000-0005-0000-0000-000004000000}"/>
    <cellStyle name="Vírgula 2 2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1</xdr:row>
          <xdr:rowOff>57150</xdr:rowOff>
        </xdr:from>
        <xdr:to>
          <xdr:col>16</xdr:col>
          <xdr:colOff>514350</xdr:colOff>
          <xdr:row>7</xdr:row>
          <xdr:rowOff>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161925</xdr:colOff>
          <xdr:row>0</xdr:row>
          <xdr:rowOff>0</xdr:rowOff>
        </xdr:from>
        <xdr:to>
          <xdr:col>7</xdr:col>
          <xdr:colOff>285750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466725</xdr:colOff>
          <xdr:row>0</xdr:row>
          <xdr:rowOff>57150</xdr:rowOff>
        </xdr:from>
        <xdr:to>
          <xdr:col>7</xdr:col>
          <xdr:colOff>352425</xdr:colOff>
          <xdr:row>5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0</xdr:row>
          <xdr:rowOff>95250</xdr:rowOff>
        </xdr:from>
        <xdr:to>
          <xdr:col>6</xdr:col>
          <xdr:colOff>1076325</xdr:colOff>
          <xdr:row>5</xdr:row>
          <xdr:rowOff>66675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17</xdr:row>
      <xdr:rowOff>49530</xdr:rowOff>
    </xdr:from>
    <xdr:to>
      <xdr:col>5</xdr:col>
      <xdr:colOff>57150</xdr:colOff>
      <xdr:row>20</xdr:row>
      <xdr:rowOff>106680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 bwMode="auto">
        <a:xfrm flipH="1">
          <a:off x="4347210" y="3608070"/>
          <a:ext cx="38100" cy="560070"/>
        </a:xfrm>
        <a:prstGeom prst="leftBracket">
          <a:avLst>
            <a:gd name="adj" fmla="val 118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17</xdr:row>
      <xdr:rowOff>76200</xdr:rowOff>
    </xdr:from>
    <xdr:to>
      <xdr:col>1</xdr:col>
      <xdr:colOff>504825</xdr:colOff>
      <xdr:row>20</xdr:row>
      <xdr:rowOff>114300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/>
        </xdr:cNvSpPr>
      </xdr:nvSpPr>
      <xdr:spPr bwMode="auto">
        <a:xfrm>
          <a:off x="1076325" y="3524250"/>
          <a:ext cx="38100" cy="523875"/>
        </a:xfrm>
        <a:prstGeom prst="leftBracket">
          <a:avLst>
            <a:gd name="adj" fmla="val 11458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314325</xdr:colOff>
      <xdr:row>16</xdr:row>
      <xdr:rowOff>152400</xdr:rowOff>
    </xdr:from>
    <xdr:to>
      <xdr:col>1</xdr:col>
      <xdr:colOff>438150</xdr:colOff>
      <xdr:row>20</xdr:row>
      <xdr:rowOff>142875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923925" y="3438525"/>
          <a:ext cx="123825" cy="638175"/>
        </a:xfrm>
        <a:prstGeom prst="leftBrace">
          <a:avLst>
            <a:gd name="adj1" fmla="val 4294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16</xdr:row>
      <xdr:rowOff>104775</xdr:rowOff>
    </xdr:from>
    <xdr:to>
      <xdr:col>5</xdr:col>
      <xdr:colOff>342900</xdr:colOff>
      <xdr:row>20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/>
        </xdr:cNvSpPr>
      </xdr:nvSpPr>
      <xdr:spPr bwMode="auto">
        <a:xfrm>
          <a:off x="4495800" y="3390900"/>
          <a:ext cx="66675" cy="676275"/>
        </a:xfrm>
        <a:prstGeom prst="rightBrace">
          <a:avLst>
            <a:gd name="adj1" fmla="val 8452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0</xdr:row>
          <xdr:rowOff>66675</xdr:rowOff>
        </xdr:from>
        <xdr:to>
          <xdr:col>6</xdr:col>
          <xdr:colOff>857250</xdr:colOff>
          <xdr:row>3</xdr:row>
          <xdr:rowOff>66675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400050</xdr:colOff>
          <xdr:row>0</xdr:row>
          <xdr:rowOff>28575</xdr:rowOff>
        </xdr:from>
        <xdr:to>
          <xdr:col>2</xdr:col>
          <xdr:colOff>1924050</xdr:colOff>
          <xdr:row>5</xdr:row>
          <xdr:rowOff>133350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1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topLeftCell="C4" zoomScaleNormal="100" workbookViewId="0">
      <selection activeCell="A9" sqref="A9:Q9"/>
    </sheetView>
  </sheetViews>
  <sheetFormatPr defaultRowHeight="12.75" x14ac:dyDescent="0.2"/>
  <cols>
    <col min="1" max="1" width="6.28515625" bestFit="1" customWidth="1"/>
    <col min="2" max="2" width="40.140625" customWidth="1"/>
    <col min="3" max="3" width="11.7109375" bestFit="1" customWidth="1"/>
    <col min="4" max="4" width="9" customWidth="1"/>
    <col min="5" max="9" width="11.140625" customWidth="1"/>
    <col min="10" max="16" width="11.7109375" bestFit="1" customWidth="1"/>
    <col min="17" max="17" width="11.42578125" customWidth="1"/>
    <col min="18" max="18" width="10.140625" bestFit="1" customWidth="1"/>
  </cols>
  <sheetData>
    <row r="1" spans="1:18" ht="13.5" thickBot="1" x14ac:dyDescent="0.25"/>
    <row r="2" spans="1:18" s="1" customFormat="1" ht="11.25" x14ac:dyDescent="0.2">
      <c r="A2" s="288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90"/>
    </row>
    <row r="3" spans="1:18" s="1" customFormat="1" ht="11.25" x14ac:dyDescent="0.2">
      <c r="A3" s="291" t="s">
        <v>274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3"/>
    </row>
    <row r="4" spans="1:18" s="1" customFormat="1" ht="11.25" customHeight="1" x14ac:dyDescent="0.2">
      <c r="A4" s="294" t="s">
        <v>275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6"/>
    </row>
    <row r="5" spans="1:18" s="1" customFormat="1" ht="11.25" customHeight="1" x14ac:dyDescent="0.2">
      <c r="A5" s="291" t="s">
        <v>276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3"/>
    </row>
    <row r="6" spans="1:18" s="1" customFormat="1" ht="11.25" x14ac:dyDescent="0.2">
      <c r="A6" s="291" t="s">
        <v>277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3"/>
    </row>
    <row r="7" spans="1:18" s="1" customFormat="1" ht="12" thickBot="1" x14ac:dyDescent="0.25">
      <c r="A7" s="285" t="s">
        <v>305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7"/>
    </row>
    <row r="9" spans="1:18" x14ac:dyDescent="0.2">
      <c r="A9" s="298" t="s">
        <v>9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1:18" ht="13.5" thickBot="1" x14ac:dyDescent="0.25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</row>
    <row r="11" spans="1:18" ht="13.5" thickBot="1" x14ac:dyDescent="0.25">
      <c r="A11" s="300" t="s">
        <v>4</v>
      </c>
      <c r="B11" s="300" t="s">
        <v>10</v>
      </c>
      <c r="C11" s="302" t="s">
        <v>11</v>
      </c>
      <c r="D11" s="304" t="s">
        <v>12</v>
      </c>
      <c r="E11" s="306" t="s">
        <v>61</v>
      </c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7" t="s">
        <v>13</v>
      </c>
    </row>
    <row r="12" spans="1:18" ht="13.5" thickBot="1" x14ac:dyDescent="0.25">
      <c r="A12" s="301"/>
      <c r="B12" s="301"/>
      <c r="C12" s="303"/>
      <c r="D12" s="305"/>
      <c r="E12" s="63">
        <v>30</v>
      </c>
      <c r="F12" s="63">
        <v>60</v>
      </c>
      <c r="G12" s="63">
        <v>90</v>
      </c>
      <c r="H12" s="63">
        <v>120</v>
      </c>
      <c r="I12" s="63">
        <v>150</v>
      </c>
      <c r="J12" s="63">
        <v>180</v>
      </c>
      <c r="K12" s="63">
        <v>210</v>
      </c>
      <c r="L12" s="63">
        <v>240</v>
      </c>
      <c r="M12" s="63">
        <v>270</v>
      </c>
      <c r="N12" s="63">
        <v>300</v>
      </c>
      <c r="O12" s="63">
        <v>330</v>
      </c>
      <c r="P12" s="84">
        <v>360</v>
      </c>
      <c r="Q12" s="303"/>
    </row>
    <row r="13" spans="1:18" x14ac:dyDescent="0.2">
      <c r="A13" s="297" t="s">
        <v>57</v>
      </c>
      <c r="B13" s="276" t="str">
        <f>'PREÇOS E CUSTOS'!C11</f>
        <v xml:space="preserve">SERVIÇO  01 </v>
      </c>
      <c r="C13" s="278">
        <f>'PREÇOS E CUSTOS'!H16</f>
        <v>231733.37</v>
      </c>
      <c r="D13" s="280">
        <f>C13/C19</f>
        <v>0.1147361194523228</v>
      </c>
      <c r="E13" s="64">
        <f>C13/12</f>
        <v>19311.114166666666</v>
      </c>
      <c r="F13" s="64">
        <f>C13/12</f>
        <v>19311.114166666666</v>
      </c>
      <c r="G13" s="64">
        <f>C13/12</f>
        <v>19311.114166666666</v>
      </c>
      <c r="H13" s="64">
        <f>C13/12</f>
        <v>19311.114166666666</v>
      </c>
      <c r="I13" s="64">
        <f>C13/12</f>
        <v>19311.114166666666</v>
      </c>
      <c r="J13" s="64">
        <f>C13/12</f>
        <v>19311.114166666666</v>
      </c>
      <c r="K13" s="64">
        <f>C13/12</f>
        <v>19311.114166666666</v>
      </c>
      <c r="L13" s="64">
        <f>C13/12</f>
        <v>19311.114166666666</v>
      </c>
      <c r="M13" s="64">
        <f>C13/12</f>
        <v>19311.114166666666</v>
      </c>
      <c r="N13" s="64">
        <f>C13/12</f>
        <v>19311.114166666666</v>
      </c>
      <c r="O13" s="64">
        <f>C13/12</f>
        <v>19311.114166666666</v>
      </c>
      <c r="P13" s="64">
        <f>C13/12</f>
        <v>19311.114166666666</v>
      </c>
      <c r="Q13" s="79">
        <f>E13+F13+G13+H13+I13+J13+K13+L13+M13+N13+O13+P13</f>
        <v>231733.37</v>
      </c>
      <c r="R13" s="66"/>
    </row>
    <row r="14" spans="1:18" ht="13.5" thickBot="1" x14ac:dyDescent="0.25">
      <c r="A14" s="275"/>
      <c r="B14" s="277"/>
      <c r="C14" s="279"/>
      <c r="D14" s="281"/>
      <c r="E14" s="65">
        <f>E13/C13</f>
        <v>8.3333333333333329E-2</v>
      </c>
      <c r="F14" s="65">
        <f>F13/C13</f>
        <v>8.3333333333333329E-2</v>
      </c>
      <c r="G14" s="65">
        <f t="shared" ref="G14:G18" si="0">G13/E13</f>
        <v>1</v>
      </c>
      <c r="H14" s="65">
        <f t="shared" ref="H14:H18" si="1">H13/E13</f>
        <v>1</v>
      </c>
      <c r="I14" s="65">
        <f t="shared" ref="I14:I18" si="2">I13/G13</f>
        <v>1</v>
      </c>
      <c r="J14" s="65">
        <f t="shared" ref="J14:J18" si="3">J13/G13</f>
        <v>1</v>
      </c>
      <c r="K14" s="65">
        <f t="shared" ref="K14:K18" si="4">K13/I13</f>
        <v>1</v>
      </c>
      <c r="L14" s="65">
        <f t="shared" ref="L14:L18" si="5">L13/I13</f>
        <v>1</v>
      </c>
      <c r="M14" s="65">
        <f t="shared" ref="M14:M18" si="6">M13/K13</f>
        <v>1</v>
      </c>
      <c r="N14" s="65">
        <f t="shared" ref="N14:N18" si="7">N13/K13</f>
        <v>1</v>
      </c>
      <c r="O14" s="65">
        <f t="shared" ref="O14:O18" si="8">O13/M13</f>
        <v>1</v>
      </c>
      <c r="P14" s="65">
        <f t="shared" ref="P14:P18" si="9">P13/M13</f>
        <v>1</v>
      </c>
      <c r="Q14" s="10">
        <f>Q13/C13</f>
        <v>1</v>
      </c>
    </row>
    <row r="15" spans="1:18" x14ac:dyDescent="0.2">
      <c r="A15" s="274">
        <v>2</v>
      </c>
      <c r="B15" s="276" t="str">
        <f>'PREÇOS E CUSTOS'!C17</f>
        <v>SERVIÇO 02</v>
      </c>
      <c r="C15" s="278">
        <f>'PREÇOS E CUSTOS'!H22</f>
        <v>1663788.2599999998</v>
      </c>
      <c r="D15" s="280">
        <f>C15/C19</f>
        <v>0.82377694909771637</v>
      </c>
      <c r="E15" s="64">
        <f t="shared" ref="E15" si="10">C15/12</f>
        <v>138649.02166666664</v>
      </c>
      <c r="F15" s="64">
        <f t="shared" ref="F15" si="11">C15/12</f>
        <v>138649.02166666664</v>
      </c>
      <c r="G15" s="64">
        <f t="shared" ref="G15" si="12">C15/12</f>
        <v>138649.02166666664</v>
      </c>
      <c r="H15" s="64">
        <f t="shared" ref="H15" si="13">C15/12</f>
        <v>138649.02166666664</v>
      </c>
      <c r="I15" s="64">
        <f t="shared" ref="I15" si="14">C15/12</f>
        <v>138649.02166666664</v>
      </c>
      <c r="J15" s="64">
        <f t="shared" ref="J15" si="15">C15/12</f>
        <v>138649.02166666664</v>
      </c>
      <c r="K15" s="64">
        <f t="shared" ref="K15" si="16">C15/12</f>
        <v>138649.02166666664</v>
      </c>
      <c r="L15" s="64">
        <f t="shared" ref="L15" si="17">C15/12</f>
        <v>138649.02166666664</v>
      </c>
      <c r="M15" s="64">
        <f t="shared" ref="M15" si="18">C15/12</f>
        <v>138649.02166666664</v>
      </c>
      <c r="N15" s="64">
        <f t="shared" ref="N15" si="19">C15/12</f>
        <v>138649.02166666664</v>
      </c>
      <c r="O15" s="64">
        <f t="shared" ref="O15" si="20">C15/12</f>
        <v>138649.02166666664</v>
      </c>
      <c r="P15" s="64">
        <f t="shared" ref="P15" si="21">C15/12</f>
        <v>138649.02166666664</v>
      </c>
      <c r="Q15" s="79">
        <f t="shared" ref="Q15" si="22">E15+F15+G15+H15+I15+J15+K15+L15+M15+N15+O15+P15</f>
        <v>1663788.26</v>
      </c>
      <c r="R15" s="66"/>
    </row>
    <row r="16" spans="1:18" ht="13.5" thickBot="1" x14ac:dyDescent="0.25">
      <c r="A16" s="275"/>
      <c r="B16" s="277"/>
      <c r="C16" s="279"/>
      <c r="D16" s="281"/>
      <c r="E16" s="65">
        <f t="shared" ref="E16" si="23">E15/C15</f>
        <v>8.3333333333333329E-2</v>
      </c>
      <c r="F16" s="65">
        <f t="shared" ref="F16" si="24">F15/C15</f>
        <v>8.3333333333333329E-2</v>
      </c>
      <c r="G16" s="65">
        <f t="shared" si="0"/>
        <v>1</v>
      </c>
      <c r="H16" s="65">
        <f t="shared" si="1"/>
        <v>1</v>
      </c>
      <c r="I16" s="65">
        <f t="shared" si="2"/>
        <v>1</v>
      </c>
      <c r="J16" s="65">
        <f t="shared" si="3"/>
        <v>1</v>
      </c>
      <c r="K16" s="65">
        <f t="shared" si="4"/>
        <v>1</v>
      </c>
      <c r="L16" s="65">
        <f t="shared" si="5"/>
        <v>1</v>
      </c>
      <c r="M16" s="65">
        <f t="shared" si="6"/>
        <v>1</v>
      </c>
      <c r="N16" s="65">
        <f t="shared" si="7"/>
        <v>1</v>
      </c>
      <c r="O16" s="65">
        <f t="shared" si="8"/>
        <v>1</v>
      </c>
      <c r="P16" s="65">
        <f t="shared" si="9"/>
        <v>1</v>
      </c>
      <c r="Q16" s="10">
        <f t="shared" ref="Q16" si="25">Q15/C15</f>
        <v>1.0000000000000002</v>
      </c>
    </row>
    <row r="17" spans="1:18" x14ac:dyDescent="0.2">
      <c r="A17" s="274">
        <f>'PREÇOS E CUSTOS'!B23</f>
        <v>3</v>
      </c>
      <c r="B17" s="276" t="str">
        <f>'PREÇOS E CUSTOS'!C23</f>
        <v>SERVIÇO 03 - SERVIÇOS TÉCNICOS</v>
      </c>
      <c r="C17" s="278">
        <f>'PREÇOS E CUSTOS'!H26</f>
        <v>124185.60000000001</v>
      </c>
      <c r="D17" s="283">
        <f>C17/C19</f>
        <v>6.1486931449960702E-2</v>
      </c>
      <c r="E17" s="64">
        <f t="shared" ref="E17" si="26">C17/12</f>
        <v>10348.800000000001</v>
      </c>
      <c r="F17" s="64">
        <f t="shared" ref="F17" si="27">C17/12</f>
        <v>10348.800000000001</v>
      </c>
      <c r="G17" s="64">
        <f t="shared" ref="G17" si="28">C17/12</f>
        <v>10348.800000000001</v>
      </c>
      <c r="H17" s="64">
        <f t="shared" ref="H17" si="29">C17/12</f>
        <v>10348.800000000001</v>
      </c>
      <c r="I17" s="64">
        <f t="shared" ref="I17" si="30">C17/12</f>
        <v>10348.800000000001</v>
      </c>
      <c r="J17" s="64">
        <f t="shared" ref="J17" si="31">C17/12</f>
        <v>10348.800000000001</v>
      </c>
      <c r="K17" s="64">
        <f t="shared" ref="K17" si="32">C17/12</f>
        <v>10348.800000000001</v>
      </c>
      <c r="L17" s="64">
        <f t="shared" ref="L17" si="33">C17/12</f>
        <v>10348.800000000001</v>
      </c>
      <c r="M17" s="64">
        <f t="shared" ref="M17" si="34">C17/12</f>
        <v>10348.800000000001</v>
      </c>
      <c r="N17" s="64">
        <f t="shared" ref="N17" si="35">C17/12</f>
        <v>10348.800000000001</v>
      </c>
      <c r="O17" s="64">
        <f t="shared" ref="O17" si="36">C17/12</f>
        <v>10348.800000000001</v>
      </c>
      <c r="P17" s="64">
        <f t="shared" ref="P17" si="37">C17/12</f>
        <v>10348.800000000001</v>
      </c>
      <c r="Q17" s="79">
        <f t="shared" ref="Q17" si="38">E17+F17+G17+H17+I17+J17+K17+L17+M17+N17+O17+P17</f>
        <v>124185.60000000002</v>
      </c>
    </row>
    <row r="18" spans="1:18" ht="13.5" thickBot="1" x14ac:dyDescent="0.25">
      <c r="A18" s="275"/>
      <c r="B18" s="277"/>
      <c r="C18" s="279"/>
      <c r="D18" s="284"/>
      <c r="E18" s="65">
        <f t="shared" ref="E18" si="39">E17/C17</f>
        <v>8.3333333333333343E-2</v>
      </c>
      <c r="F18" s="65">
        <f t="shared" ref="F18" si="40">F17/C17</f>
        <v>8.3333333333333343E-2</v>
      </c>
      <c r="G18" s="65">
        <f t="shared" si="0"/>
        <v>1</v>
      </c>
      <c r="H18" s="65">
        <f t="shared" si="1"/>
        <v>1</v>
      </c>
      <c r="I18" s="65">
        <f t="shared" si="2"/>
        <v>1</v>
      </c>
      <c r="J18" s="65">
        <f t="shared" si="3"/>
        <v>1</v>
      </c>
      <c r="K18" s="65">
        <f t="shared" si="4"/>
        <v>1</v>
      </c>
      <c r="L18" s="65">
        <f t="shared" si="5"/>
        <v>1</v>
      </c>
      <c r="M18" s="65">
        <f t="shared" si="6"/>
        <v>1</v>
      </c>
      <c r="N18" s="65">
        <f t="shared" si="7"/>
        <v>1</v>
      </c>
      <c r="O18" s="65">
        <f t="shared" si="8"/>
        <v>1</v>
      </c>
      <c r="P18" s="65">
        <f t="shared" si="9"/>
        <v>1</v>
      </c>
      <c r="Q18" s="10">
        <f t="shared" ref="Q18" si="41">Q17/C17</f>
        <v>1.0000000000000002</v>
      </c>
    </row>
    <row r="19" spans="1:18" ht="13.5" thickBot="1" x14ac:dyDescent="0.25">
      <c r="A19" s="11"/>
      <c r="B19" s="12" t="s">
        <v>14</v>
      </c>
      <c r="C19" s="13">
        <f>C17+C15+C13</f>
        <v>2019707.23</v>
      </c>
      <c r="D19" s="42"/>
      <c r="E19" s="14">
        <f>E13+E15+E17</f>
        <v>168308.93583333329</v>
      </c>
      <c r="F19" s="14">
        <f>F13+F15+F17</f>
        <v>168308.93583333329</v>
      </c>
      <c r="G19" s="14">
        <f t="shared" ref="G19:P19" si="42">G13+G15+G17</f>
        <v>168308.93583333329</v>
      </c>
      <c r="H19" s="14">
        <f t="shared" si="42"/>
        <v>168308.93583333329</v>
      </c>
      <c r="I19" s="14">
        <f t="shared" si="42"/>
        <v>168308.93583333329</v>
      </c>
      <c r="J19" s="14">
        <f t="shared" si="42"/>
        <v>168308.93583333329</v>
      </c>
      <c r="K19" s="14">
        <f t="shared" si="42"/>
        <v>168308.93583333329</v>
      </c>
      <c r="L19" s="14">
        <f t="shared" si="42"/>
        <v>168308.93583333329</v>
      </c>
      <c r="M19" s="14">
        <f t="shared" si="42"/>
        <v>168308.93583333329</v>
      </c>
      <c r="N19" s="14">
        <f t="shared" si="42"/>
        <v>168308.93583333329</v>
      </c>
      <c r="O19" s="14">
        <f t="shared" si="42"/>
        <v>168308.93583333329</v>
      </c>
      <c r="P19" s="14">
        <f t="shared" si="42"/>
        <v>168308.93583333329</v>
      </c>
      <c r="Q19" s="14">
        <f>Q13+Q15+Q17</f>
        <v>2019707.23</v>
      </c>
      <c r="R19" s="66"/>
    </row>
    <row r="20" spans="1:18" ht="13.5" thickBot="1" x14ac:dyDescent="0.25">
      <c r="A20" s="11"/>
      <c r="B20" s="16" t="s">
        <v>15</v>
      </c>
      <c r="C20" s="17"/>
      <c r="D20" s="18">
        <f>D17+D15+D13</f>
        <v>0.99999999999999989</v>
      </c>
      <c r="E20" s="10">
        <f>E19/C19</f>
        <v>8.3333333333333315E-2</v>
      </c>
      <c r="F20" s="10">
        <f>F19/C19</f>
        <v>8.3333333333333315E-2</v>
      </c>
      <c r="G20" s="10">
        <f>G19/C19</f>
        <v>8.3333333333333315E-2</v>
      </c>
      <c r="H20" s="10">
        <f>H19/C19</f>
        <v>8.3333333333333315E-2</v>
      </c>
      <c r="I20" s="10">
        <f>I19/C19</f>
        <v>8.3333333333333315E-2</v>
      </c>
      <c r="J20" s="10">
        <f>J19/C19</f>
        <v>8.3333333333333315E-2</v>
      </c>
      <c r="K20" s="10">
        <f>K19/C19</f>
        <v>8.3333333333333315E-2</v>
      </c>
      <c r="L20" s="10">
        <f>L19/C19</f>
        <v>8.3333333333333315E-2</v>
      </c>
      <c r="M20" s="10">
        <f>M19/C19</f>
        <v>8.3333333333333315E-2</v>
      </c>
      <c r="N20" s="10">
        <f>N19/C19</f>
        <v>8.3333333333333315E-2</v>
      </c>
      <c r="O20" s="10">
        <f>O19/C19</f>
        <v>8.3333333333333315E-2</v>
      </c>
      <c r="P20" s="10">
        <f>P19/C19</f>
        <v>8.3333333333333315E-2</v>
      </c>
      <c r="Q20" s="19">
        <f>Q19/C19</f>
        <v>1</v>
      </c>
    </row>
    <row r="21" spans="1:18" ht="13.5" thickBot="1" x14ac:dyDescent="0.25">
      <c r="A21" s="11"/>
      <c r="B21" s="16" t="s">
        <v>16</v>
      </c>
      <c r="C21" s="20"/>
      <c r="D21" s="17"/>
      <c r="E21" s="14">
        <f>E19</f>
        <v>168308.93583333329</v>
      </c>
      <c r="F21" s="14">
        <f>F19+E21</f>
        <v>336617.87166666659</v>
      </c>
      <c r="G21" s="14">
        <f t="shared" ref="G21:N21" si="43">G19+F21</f>
        <v>504926.80749999988</v>
      </c>
      <c r="H21" s="14">
        <f t="shared" si="43"/>
        <v>673235.74333333317</v>
      </c>
      <c r="I21" s="14">
        <f t="shared" si="43"/>
        <v>841544.67916666646</v>
      </c>
      <c r="J21" s="14">
        <f t="shared" si="43"/>
        <v>1009853.6149999998</v>
      </c>
      <c r="K21" s="14">
        <f t="shared" si="43"/>
        <v>1178162.5508333331</v>
      </c>
      <c r="L21" s="14">
        <f t="shared" si="43"/>
        <v>1346471.4866666663</v>
      </c>
      <c r="M21" s="14">
        <f t="shared" si="43"/>
        <v>1514780.4224999996</v>
      </c>
      <c r="N21" s="14">
        <f t="shared" si="43"/>
        <v>1683089.3583333329</v>
      </c>
      <c r="O21" s="14">
        <f>N21+O19</f>
        <v>1851398.2941666662</v>
      </c>
      <c r="P21" s="15">
        <f>O21+P19</f>
        <v>2019707.2299999995</v>
      </c>
      <c r="Q21" s="20"/>
    </row>
    <row r="22" spans="1:18" ht="13.5" thickBot="1" x14ac:dyDescent="0.25">
      <c r="A22" s="11"/>
      <c r="B22" s="16" t="s">
        <v>17</v>
      </c>
      <c r="C22" s="20"/>
      <c r="D22" s="21"/>
      <c r="E22" s="10">
        <f>E21/C19</f>
        <v>8.3333333333333315E-2</v>
      </c>
      <c r="F22" s="10">
        <f>F21/C19</f>
        <v>0.16666666666666663</v>
      </c>
      <c r="G22" s="10">
        <f>G21/C19</f>
        <v>0.24999999999999994</v>
      </c>
      <c r="H22" s="10">
        <f>H21/C19</f>
        <v>0.33333333333333326</v>
      </c>
      <c r="I22" s="10">
        <f>I21/C19</f>
        <v>0.41666666666666657</v>
      </c>
      <c r="J22" s="10">
        <f>J21/C19</f>
        <v>0.49999999999999989</v>
      </c>
      <c r="K22" s="10">
        <f>K21/C19</f>
        <v>0.58333333333333315</v>
      </c>
      <c r="L22" s="10">
        <f>L21/C19</f>
        <v>0.66666666666666652</v>
      </c>
      <c r="M22" s="10">
        <f>M21/C19</f>
        <v>0.74999999999999978</v>
      </c>
      <c r="N22" s="10">
        <f>N21/C19</f>
        <v>0.83333333333333315</v>
      </c>
      <c r="O22" s="10">
        <f>O21/C19</f>
        <v>0.91666666666666641</v>
      </c>
      <c r="P22" s="10">
        <f>P21/C19</f>
        <v>0.99999999999999978</v>
      </c>
      <c r="Q22" s="21"/>
    </row>
    <row r="23" spans="1:18" x14ac:dyDescent="0.2">
      <c r="A23" s="6"/>
      <c r="B23" s="7"/>
      <c r="C23" s="8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8" x14ac:dyDescent="0.2">
      <c r="A24" s="6"/>
      <c r="B24" s="7"/>
      <c r="C24" s="8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8" x14ac:dyDescent="0.2">
      <c r="A25" s="6"/>
      <c r="B25" s="7"/>
      <c r="C25" s="8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8" x14ac:dyDescent="0.2">
      <c r="A26" s="6"/>
      <c r="B26" s="7"/>
      <c r="C26" s="8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8" x14ac:dyDescent="0.2">
      <c r="A27" s="6"/>
      <c r="B27" s="7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8" x14ac:dyDescent="0.2">
      <c r="A28" s="6"/>
      <c r="B28" s="7"/>
      <c r="C28" s="8"/>
      <c r="D28" s="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8" x14ac:dyDescent="0.2">
      <c r="A29" s="6"/>
      <c r="B29" s="7"/>
      <c r="C29" s="8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x14ac:dyDescent="0.2">
      <c r="A30" s="6"/>
      <c r="B30" s="7"/>
      <c r="C30" s="8"/>
      <c r="D30" s="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8" x14ac:dyDescent="0.2">
      <c r="A31" s="6"/>
      <c r="B31" s="7"/>
      <c r="C31" s="8"/>
      <c r="D31" s="9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8" x14ac:dyDescent="0.2">
      <c r="A32" s="282" t="s">
        <v>71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</row>
    <row r="33" spans="1:17" x14ac:dyDescent="0.2">
      <c r="A33" s="282" t="s">
        <v>8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</row>
    <row r="34" spans="1:17" x14ac:dyDescent="0.2">
      <c r="A34" s="282" t="s">
        <v>72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</row>
    <row r="35" spans="1:17" x14ac:dyDescent="0.2">
      <c r="A35" s="282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</row>
  </sheetData>
  <mergeCells count="30">
    <mergeCell ref="A13:A14"/>
    <mergeCell ref="B13:B14"/>
    <mergeCell ref="C13:C14"/>
    <mergeCell ref="D13:D14"/>
    <mergeCell ref="A9:Q9"/>
    <mergeCell ref="A10:Q10"/>
    <mergeCell ref="A11:A12"/>
    <mergeCell ref="B11:B12"/>
    <mergeCell ref="C11:C12"/>
    <mergeCell ref="D11:D12"/>
    <mergeCell ref="E11:P11"/>
    <mergeCell ref="Q11:Q12"/>
    <mergeCell ref="A7:Q7"/>
    <mergeCell ref="A2:Q2"/>
    <mergeCell ref="A3:Q3"/>
    <mergeCell ref="A4:Q4"/>
    <mergeCell ref="A5:Q5"/>
    <mergeCell ref="A6:Q6"/>
    <mergeCell ref="A35:Q35"/>
    <mergeCell ref="A17:A18"/>
    <mergeCell ref="B17:B18"/>
    <mergeCell ref="C17:C18"/>
    <mergeCell ref="D17:D18"/>
    <mergeCell ref="A32:Q32"/>
    <mergeCell ref="A33:Q33"/>
    <mergeCell ref="A15:A16"/>
    <mergeCell ref="B15:B16"/>
    <mergeCell ref="C15:C16"/>
    <mergeCell ref="D15:D16"/>
    <mergeCell ref="A34:Q34"/>
  </mergeCells>
  <phoneticPr fontId="8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76" fitToHeight="0" orientation="portrait" horizont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Draw5" shapeId="4100" r:id="rId4">
          <objectPr defaultSize="0" autoPict="0" r:id="rId5">
            <anchor moveWithCells="1" sizeWithCells="1">
              <from>
                <xdr:col>15</xdr:col>
                <xdr:colOff>257175</xdr:colOff>
                <xdr:row>1</xdr:row>
                <xdr:rowOff>57150</xdr:rowOff>
              </from>
              <to>
                <xdr:col>16</xdr:col>
                <xdr:colOff>514350</xdr:colOff>
                <xdr:row>7</xdr:row>
                <xdr:rowOff>0</xdr:rowOff>
              </to>
            </anchor>
          </objectPr>
        </oleObject>
      </mc:Choice>
      <mc:Fallback>
        <oleObject progId="CDraw5" shapeId="410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zoomScale="115" zoomScaleNormal="115" workbookViewId="0">
      <pane ySplit="10" topLeftCell="A19" activePane="bottomLeft" state="frozen"/>
      <selection activeCell="A10" sqref="A10"/>
      <selection pane="bottomLeft" activeCell="C29" sqref="C29"/>
    </sheetView>
  </sheetViews>
  <sheetFormatPr defaultColWidth="9.140625" defaultRowHeight="11.25" x14ac:dyDescent="0.2"/>
  <cols>
    <col min="1" max="1" width="13.28515625" style="2" customWidth="1"/>
    <col min="2" max="2" width="7.7109375" style="3" customWidth="1"/>
    <col min="3" max="3" width="82.85546875" style="4" customWidth="1"/>
    <col min="4" max="4" width="5.7109375" style="1" bestFit="1" customWidth="1"/>
    <col min="5" max="5" width="10.140625" style="5" bestFit="1" customWidth="1"/>
    <col min="6" max="7" width="8.7109375" style="2" bestFit="1" customWidth="1"/>
    <col min="8" max="8" width="11.28515625" style="1" customWidth="1"/>
    <col min="9" max="9" width="16.5703125" style="1" customWidth="1"/>
    <col min="10" max="10" width="9.42578125" style="1" bestFit="1" customWidth="1"/>
    <col min="11" max="16384" width="9.140625" style="1"/>
  </cols>
  <sheetData>
    <row r="1" spans="1:8" x14ac:dyDescent="0.2">
      <c r="A1" s="288" t="s">
        <v>0</v>
      </c>
      <c r="B1" s="289"/>
      <c r="C1" s="289"/>
      <c r="D1" s="289"/>
      <c r="E1" s="289"/>
      <c r="F1" s="289"/>
      <c r="G1" s="289"/>
      <c r="H1" s="290"/>
    </row>
    <row r="2" spans="1:8" x14ac:dyDescent="0.2">
      <c r="A2" s="291" t="str">
        <f>CRONOGRAMA!A3</f>
        <v>OBRA: SERVIÇO DE ROÇADA E RECOLHIMENTO E TRANSPORTE DE GRAMA.</v>
      </c>
      <c r="B2" s="292"/>
      <c r="C2" s="292"/>
      <c r="D2" s="292"/>
      <c r="E2" s="292"/>
      <c r="F2" s="292"/>
      <c r="G2" s="292"/>
      <c r="H2" s="293"/>
    </row>
    <row r="3" spans="1:8" ht="11.25" customHeight="1" x14ac:dyDescent="0.2">
      <c r="A3" s="294" t="str">
        <f>CRONOGRAMA!A4</f>
        <v>LOCAL: DIVERSOS LOCAIS DO MUNICIPIO DE ITAQUIRAÍ - MS</v>
      </c>
      <c r="B3" s="295"/>
      <c r="C3" s="295"/>
      <c r="D3" s="295"/>
      <c r="E3" s="295"/>
      <c r="F3" s="295"/>
      <c r="G3" s="295"/>
      <c r="H3" s="296"/>
    </row>
    <row r="4" spans="1:8" ht="11.25" customHeight="1" x14ac:dyDescent="0.2">
      <c r="A4" s="291" t="str">
        <f>CRONOGRAMA!A5</f>
        <v>FONTE DE PREÇOS: SINAPI 05/2024  /  SICRO 01/2024.</v>
      </c>
      <c r="B4" s="292"/>
      <c r="C4" s="292"/>
      <c r="D4" s="292"/>
      <c r="E4" s="292"/>
      <c r="F4" s="292"/>
      <c r="G4" s="292"/>
      <c r="H4" s="293"/>
    </row>
    <row r="5" spans="1:8" x14ac:dyDescent="0.2">
      <c r="A5" s="291" t="str">
        <f>CRONOGRAMA!A6</f>
        <v>B.D.I. ADOTADO: 25% PARA SERVIÇOS DE ENGENHARIA.</v>
      </c>
      <c r="B5" s="292"/>
      <c r="C5" s="292"/>
      <c r="D5" s="292"/>
      <c r="E5" s="292"/>
      <c r="F5" s="292"/>
      <c r="G5" s="292"/>
      <c r="H5" s="293"/>
    </row>
    <row r="6" spans="1:8" ht="12" thickBot="1" x14ac:dyDescent="0.25">
      <c r="A6" s="285" t="str">
        <f>CRONOGRAMA!A7</f>
        <v>DATA : JUNHO DE 2024</v>
      </c>
      <c r="B6" s="286"/>
      <c r="C6" s="286"/>
      <c r="D6" s="286"/>
      <c r="E6" s="286"/>
      <c r="F6" s="286"/>
      <c r="G6" s="286"/>
      <c r="H6" s="287"/>
    </row>
    <row r="8" spans="1:8" ht="12.75" customHeight="1" x14ac:dyDescent="0.2">
      <c r="A8" s="311" t="s">
        <v>42</v>
      </c>
      <c r="B8" s="311"/>
      <c r="C8" s="311"/>
      <c r="D8" s="311"/>
      <c r="E8" s="311"/>
      <c r="F8" s="311"/>
      <c r="G8" s="311"/>
      <c r="H8" s="311"/>
    </row>
    <row r="9" spans="1:8" ht="12.75" customHeight="1" thickBot="1" x14ac:dyDescent="0.25">
      <c r="A9" s="78"/>
      <c r="B9" s="78"/>
      <c r="C9" s="78"/>
      <c r="D9" s="78"/>
      <c r="E9" s="78"/>
      <c r="F9" s="78"/>
      <c r="G9" s="78"/>
      <c r="H9" s="78"/>
    </row>
    <row r="10" spans="1:8" ht="12" thickBot="1" x14ac:dyDescent="0.25">
      <c r="A10" s="90" t="s">
        <v>3</v>
      </c>
      <c r="B10" s="91" t="s">
        <v>4</v>
      </c>
      <c r="C10" s="92" t="s">
        <v>1</v>
      </c>
      <c r="D10" s="93" t="s">
        <v>5</v>
      </c>
      <c r="E10" s="94" t="s">
        <v>2</v>
      </c>
      <c r="F10" s="91" t="s">
        <v>41</v>
      </c>
      <c r="G10" s="91" t="s">
        <v>6</v>
      </c>
      <c r="H10" s="95" t="s">
        <v>7</v>
      </c>
    </row>
    <row r="11" spans="1:8" x14ac:dyDescent="0.2">
      <c r="A11" s="98"/>
      <c r="B11" s="99">
        <v>1</v>
      </c>
      <c r="C11" s="108" t="s">
        <v>76</v>
      </c>
      <c r="D11" s="100"/>
      <c r="E11" s="101"/>
      <c r="F11" s="100"/>
      <c r="G11" s="100"/>
      <c r="H11" s="102"/>
    </row>
    <row r="12" spans="1:8" x14ac:dyDescent="0.2">
      <c r="A12" s="107"/>
      <c r="B12" s="77" t="s">
        <v>78</v>
      </c>
      <c r="C12" s="43" t="s">
        <v>81</v>
      </c>
      <c r="D12" s="86"/>
      <c r="E12" s="87"/>
      <c r="F12" s="86"/>
      <c r="G12" s="86"/>
      <c r="H12" s="96"/>
    </row>
    <row r="13" spans="1:8" x14ac:dyDescent="0.2">
      <c r="A13" s="270" t="s">
        <v>82</v>
      </c>
      <c r="B13" s="151" t="s">
        <v>18</v>
      </c>
      <c r="C13" s="271" t="s">
        <v>83</v>
      </c>
      <c r="D13" s="152" t="s">
        <v>84</v>
      </c>
      <c r="E13" s="153">
        <f>14.51*12</f>
        <v>174.12</v>
      </c>
      <c r="F13" s="271">
        <v>738.57</v>
      </c>
      <c r="G13" s="114">
        <f t="shared" ref="G13:G14" si="0">TRUNC(F13*1.25,2)</f>
        <v>923.21</v>
      </c>
      <c r="H13" s="115">
        <f t="shared" ref="H13:H14" si="1">TRUNC(E13*(G13),2)</f>
        <v>160749.32</v>
      </c>
    </row>
    <row r="14" spans="1:8" x14ac:dyDescent="0.2">
      <c r="A14" s="270" t="s">
        <v>85</v>
      </c>
      <c r="B14" s="151" t="s">
        <v>43</v>
      </c>
      <c r="C14" s="150" t="s">
        <v>86</v>
      </c>
      <c r="D14" s="152" t="s">
        <v>84</v>
      </c>
      <c r="E14" s="153">
        <f>6.76*12</f>
        <v>81.12</v>
      </c>
      <c r="F14" s="154">
        <v>700.04</v>
      </c>
      <c r="G14" s="114">
        <f t="shared" si="0"/>
        <v>875.05</v>
      </c>
      <c r="H14" s="115">
        <f t="shared" si="1"/>
        <v>70984.05</v>
      </c>
    </row>
    <row r="15" spans="1:8" x14ac:dyDescent="0.2">
      <c r="A15" s="107"/>
      <c r="B15" s="85"/>
      <c r="C15" s="103"/>
      <c r="D15" s="314" t="s">
        <v>19</v>
      </c>
      <c r="E15" s="314"/>
      <c r="F15" s="314"/>
      <c r="G15" s="89"/>
      <c r="H15" s="130">
        <f>SUM(H13:H14)</f>
        <v>231733.37</v>
      </c>
    </row>
    <row r="16" spans="1:8" ht="12" thickBot="1" x14ac:dyDescent="0.25">
      <c r="A16" s="127"/>
      <c r="B16" s="128"/>
      <c r="C16" s="129"/>
      <c r="D16" s="312" t="s">
        <v>75</v>
      </c>
      <c r="E16" s="313"/>
      <c r="F16" s="313"/>
      <c r="G16" s="80"/>
      <c r="H16" s="111">
        <f>H15</f>
        <v>231733.37</v>
      </c>
    </row>
    <row r="17" spans="1:9" x14ac:dyDescent="0.2">
      <c r="A17" s="98"/>
      <c r="B17" s="99">
        <v>2</v>
      </c>
      <c r="C17" s="108" t="s">
        <v>77</v>
      </c>
      <c r="D17" s="100"/>
      <c r="E17" s="101"/>
      <c r="F17" s="100"/>
      <c r="G17" s="100"/>
      <c r="H17" s="102"/>
    </row>
    <row r="18" spans="1:9" x14ac:dyDescent="0.2">
      <c r="A18" s="107"/>
      <c r="B18" s="77" t="s">
        <v>74</v>
      </c>
      <c r="C18" s="43" t="s">
        <v>87</v>
      </c>
      <c r="D18" s="86"/>
      <c r="E18" s="87"/>
      <c r="F18" s="86"/>
      <c r="G18" s="86"/>
      <c r="H18" s="96"/>
    </row>
    <row r="19" spans="1:9" x14ac:dyDescent="0.2">
      <c r="A19" s="112" t="s">
        <v>88</v>
      </c>
      <c r="B19" s="151" t="s">
        <v>66</v>
      </c>
      <c r="C19" s="155" t="s">
        <v>89</v>
      </c>
      <c r="D19" s="114" t="s">
        <v>79</v>
      </c>
      <c r="E19" s="156">
        <f>1607.73*12</f>
        <v>19292.760000000002</v>
      </c>
      <c r="F19" s="114">
        <v>20.02</v>
      </c>
      <c r="G19" s="114">
        <f>TRUNC(F19*1.25,2)</f>
        <v>25.02</v>
      </c>
      <c r="H19" s="115">
        <f>TRUNC(E19*(G19),2)</f>
        <v>482704.85</v>
      </c>
    </row>
    <row r="20" spans="1:9" ht="22.5" x14ac:dyDescent="0.2">
      <c r="A20" s="112">
        <v>95875</v>
      </c>
      <c r="B20" s="151" t="s">
        <v>67</v>
      </c>
      <c r="C20" s="157" t="s">
        <v>90</v>
      </c>
      <c r="D20" s="114" t="s">
        <v>91</v>
      </c>
      <c r="E20" s="156">
        <f>31048.46*12</f>
        <v>372581.52</v>
      </c>
      <c r="F20" s="114">
        <v>2.54</v>
      </c>
      <c r="G20" s="114">
        <f>TRUNC(F20*1.25,2)</f>
        <v>3.17</v>
      </c>
      <c r="H20" s="115">
        <f>TRUNC(E20*(G20),2)</f>
        <v>1181083.4099999999</v>
      </c>
    </row>
    <row r="21" spans="1:9" x14ac:dyDescent="0.2">
      <c r="A21" s="104"/>
      <c r="B21" s="105"/>
      <c r="C21" s="106"/>
      <c r="D21" s="315" t="s">
        <v>19</v>
      </c>
      <c r="E21" s="315"/>
      <c r="F21" s="315"/>
      <c r="G21" s="45"/>
      <c r="H21" s="97">
        <f>SUM(H19:H20)</f>
        <v>1663788.2599999998</v>
      </c>
    </row>
    <row r="22" spans="1:9" ht="12" thickBot="1" x14ac:dyDescent="0.25">
      <c r="A22" s="104"/>
      <c r="B22" s="109"/>
      <c r="C22" s="110"/>
      <c r="D22" s="316" t="s">
        <v>68</v>
      </c>
      <c r="E22" s="317"/>
      <c r="F22" s="318"/>
      <c r="G22" s="45"/>
      <c r="H22" s="97">
        <f>H21</f>
        <v>1663788.2599999998</v>
      </c>
    </row>
    <row r="23" spans="1:9" x14ac:dyDescent="0.2">
      <c r="A23" s="98"/>
      <c r="B23" s="99">
        <v>3</v>
      </c>
      <c r="C23" s="46" t="s">
        <v>69</v>
      </c>
      <c r="D23" s="100"/>
      <c r="E23" s="101"/>
      <c r="F23" s="100"/>
      <c r="G23" s="100"/>
      <c r="H23" s="102"/>
    </row>
    <row r="24" spans="1:9" x14ac:dyDescent="0.2">
      <c r="A24" s="112">
        <v>88281</v>
      </c>
      <c r="B24" s="116" t="s">
        <v>64</v>
      </c>
      <c r="C24" s="117" t="s">
        <v>92</v>
      </c>
      <c r="D24" s="118" t="s">
        <v>46</v>
      </c>
      <c r="E24" s="113">
        <f>160*12</f>
        <v>1920</v>
      </c>
      <c r="F24" s="114">
        <v>24.12</v>
      </c>
      <c r="G24" s="114">
        <f t="shared" ref="G24:G25" si="2">TRUNC(F24*1.25,2)</f>
        <v>30.15</v>
      </c>
      <c r="H24" s="115">
        <f t="shared" ref="H24:H25" si="3">TRUNC(E24*(G24),2)</f>
        <v>57888</v>
      </c>
    </row>
    <row r="25" spans="1:9" ht="12" thickBot="1" x14ac:dyDescent="0.25">
      <c r="A25" s="119">
        <v>90776</v>
      </c>
      <c r="B25" s="120" t="s">
        <v>65</v>
      </c>
      <c r="C25" s="121" t="s">
        <v>93</v>
      </c>
      <c r="D25" s="122" t="s">
        <v>46</v>
      </c>
      <c r="E25" s="272">
        <f>160*12</f>
        <v>1920</v>
      </c>
      <c r="F25" s="123">
        <v>27.63</v>
      </c>
      <c r="G25" s="124">
        <f t="shared" si="2"/>
        <v>34.53</v>
      </c>
      <c r="H25" s="125">
        <f t="shared" si="3"/>
        <v>66297.600000000006</v>
      </c>
    </row>
    <row r="26" spans="1:9" ht="12" thickBot="1" x14ac:dyDescent="0.25">
      <c r="A26" s="44"/>
      <c r="B26" s="82"/>
      <c r="C26" s="83"/>
      <c r="D26" s="308" t="s">
        <v>70</v>
      </c>
      <c r="E26" s="309"/>
      <c r="F26" s="310"/>
      <c r="G26" s="80"/>
      <c r="H26" s="111">
        <f>SUM(H24:H25)</f>
        <v>124185.60000000001</v>
      </c>
      <c r="I26" s="1">
        <v>12</v>
      </c>
    </row>
    <row r="27" spans="1:9" ht="12" thickBot="1" x14ac:dyDescent="0.25">
      <c r="D27" s="308" t="s">
        <v>44</v>
      </c>
      <c r="E27" s="309"/>
      <c r="F27" s="310"/>
      <c r="G27" s="80"/>
      <c r="H27" s="81">
        <f>H26+H22+H16</f>
        <v>2019707.23</v>
      </c>
      <c r="I27" s="131">
        <f>H27/I26</f>
        <v>168308.93583333332</v>
      </c>
    </row>
    <row r="29" spans="1:9" x14ac:dyDescent="0.2">
      <c r="H29" s="126"/>
    </row>
    <row r="30" spans="1:9" x14ac:dyDescent="0.2">
      <c r="H30" s="269"/>
    </row>
    <row r="31" spans="1:9" x14ac:dyDescent="0.2">
      <c r="H31" s="269"/>
    </row>
    <row r="36" spans="3:3" ht="15" x14ac:dyDescent="0.2">
      <c r="C36" s="49" t="s">
        <v>71</v>
      </c>
    </row>
    <row r="37" spans="3:3" ht="15" x14ac:dyDescent="0.2">
      <c r="C37" s="49" t="s">
        <v>8</v>
      </c>
    </row>
    <row r="38" spans="3:3" ht="15" x14ac:dyDescent="0.2">
      <c r="C38" s="49" t="s">
        <v>72</v>
      </c>
    </row>
  </sheetData>
  <mergeCells count="13">
    <mergeCell ref="A1:H1"/>
    <mergeCell ref="A2:H2"/>
    <mergeCell ref="A3:H3"/>
    <mergeCell ref="A4:H4"/>
    <mergeCell ref="D22:F22"/>
    <mergeCell ref="D27:F27"/>
    <mergeCell ref="A5:H5"/>
    <mergeCell ref="A6:H6"/>
    <mergeCell ref="A8:H8"/>
    <mergeCell ref="D26:F26"/>
    <mergeCell ref="D16:F16"/>
    <mergeCell ref="D15:F15"/>
    <mergeCell ref="D21:F21"/>
  </mergeCells>
  <phoneticPr fontId="8" type="noConversion"/>
  <printOptions horizontalCentered="1"/>
  <pageMargins left="0.19685039370078741" right="0.19685039370078741" top="0.39370078740157483" bottom="0.59055118110236227" header="0.11811023622047245" footer="0.11811023622047245"/>
  <pageSetup paperSize="9" scale="67" fitToHeight="0" orientation="portrait" horizont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3</xdr:col>
                <xdr:colOff>161925</xdr:colOff>
                <xdr:row>0</xdr:row>
                <xdr:rowOff>0</xdr:rowOff>
              </from>
              <to>
                <xdr:col>7</xdr:col>
                <xdr:colOff>285750</xdr:colOff>
                <xdr:row>0</xdr:row>
                <xdr:rowOff>0</xdr:rowOff>
              </to>
            </anchor>
          </objectPr>
        </oleObject>
      </mc:Choice>
      <mc:Fallback>
        <oleObject shapeId="1025" r:id="rId4"/>
      </mc:Fallback>
    </mc:AlternateContent>
    <mc:AlternateContent xmlns:mc="http://schemas.openxmlformats.org/markup-compatibility/2006">
      <mc:Choice Requires="x14">
        <oleObject progId="CDraw5" shapeId="1028" r:id="rId6">
          <objectPr defaultSize="0" autoPict="0" r:id="rId7">
            <anchor moveWithCells="1" sizeWithCells="1">
              <from>
                <xdr:col>5</xdr:col>
                <xdr:colOff>466725</xdr:colOff>
                <xdr:row>0</xdr:row>
                <xdr:rowOff>57150</xdr:rowOff>
              </from>
              <to>
                <xdr:col>7</xdr:col>
                <xdr:colOff>352425</xdr:colOff>
                <xdr:row>5</xdr:row>
                <xdr:rowOff>76200</xdr:rowOff>
              </to>
            </anchor>
          </objectPr>
        </oleObject>
      </mc:Choice>
      <mc:Fallback>
        <oleObject progId="CDraw5" shapeId="102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1E2F-548E-4026-AF31-8E5916997CDB}">
  <sheetPr>
    <pageSetUpPr fitToPage="1"/>
  </sheetPr>
  <dimension ref="A1:G137"/>
  <sheetViews>
    <sheetView topLeftCell="A99" workbookViewId="0">
      <selection activeCell="E124" sqref="E124"/>
    </sheetView>
  </sheetViews>
  <sheetFormatPr defaultRowHeight="12.75" x14ac:dyDescent="0.2"/>
  <cols>
    <col min="1" max="1" width="21.85546875" bestFit="1" customWidth="1"/>
    <col min="2" max="2" width="15.140625" bestFit="1" customWidth="1"/>
    <col min="3" max="3" width="35.42578125" bestFit="1" customWidth="1"/>
    <col min="4" max="4" width="43.42578125" bestFit="1" customWidth="1"/>
    <col min="5" max="5" width="21.5703125" bestFit="1" customWidth="1"/>
    <col min="6" max="6" width="15.140625" bestFit="1" customWidth="1"/>
    <col min="7" max="7" width="17" bestFit="1" customWidth="1"/>
  </cols>
  <sheetData>
    <row r="1" spans="1:7" s="1" customFormat="1" ht="12" x14ac:dyDescent="0.2">
      <c r="A1" s="336" t="s">
        <v>0</v>
      </c>
      <c r="B1" s="337"/>
      <c r="C1" s="337"/>
      <c r="D1" s="337"/>
      <c r="E1" s="337"/>
      <c r="F1" s="337"/>
      <c r="G1" s="338"/>
    </row>
    <row r="2" spans="1:7" s="1" customFormat="1" ht="12" x14ac:dyDescent="0.2">
      <c r="A2" s="339" t="str">
        <f>CRONOGRAMA!A3</f>
        <v>OBRA: SERVIÇO DE ROÇADA E RECOLHIMENTO E TRANSPORTE DE GRAMA.</v>
      </c>
      <c r="B2" s="340"/>
      <c r="C2" s="340"/>
      <c r="D2" s="340"/>
      <c r="E2" s="340"/>
      <c r="F2" s="340"/>
      <c r="G2" s="341"/>
    </row>
    <row r="3" spans="1:7" s="1" customFormat="1" ht="11.25" customHeight="1" x14ac:dyDescent="0.2">
      <c r="A3" s="342" t="s">
        <v>290</v>
      </c>
      <c r="B3" s="343"/>
      <c r="C3" s="343"/>
      <c r="D3" s="343"/>
      <c r="E3" s="343"/>
      <c r="F3" s="343"/>
      <c r="G3" s="344"/>
    </row>
    <row r="4" spans="1:7" s="1" customFormat="1" ht="12" x14ac:dyDescent="0.2">
      <c r="A4" s="339" t="s">
        <v>289</v>
      </c>
      <c r="B4" s="340"/>
      <c r="C4" s="340"/>
      <c r="D4" s="340"/>
      <c r="E4" s="340"/>
      <c r="F4" s="340"/>
      <c r="G4" s="341"/>
    </row>
    <row r="5" spans="1:7" s="1" customFormat="1" ht="12" x14ac:dyDescent="0.2">
      <c r="A5" s="339" t="s">
        <v>288</v>
      </c>
      <c r="B5" s="340"/>
      <c r="C5" s="340"/>
      <c r="D5" s="340"/>
      <c r="E5" s="340"/>
      <c r="F5" s="340"/>
      <c r="G5" s="341"/>
    </row>
    <row r="6" spans="1:7" s="1" customFormat="1" thickBot="1" x14ac:dyDescent="0.25">
      <c r="A6" s="345" t="str">
        <f>'PREÇOS E CUSTOS'!A6:H6</f>
        <v>DATA : JUNHO DE 2024</v>
      </c>
      <c r="B6" s="346"/>
      <c r="C6" s="346"/>
      <c r="D6" s="346"/>
      <c r="E6" s="346"/>
      <c r="F6" s="346"/>
      <c r="G6" s="347"/>
    </row>
    <row r="7" spans="1:7" x14ac:dyDescent="0.2">
      <c r="A7" s="158"/>
      <c r="B7" s="158"/>
      <c r="C7" s="158"/>
      <c r="D7" s="158"/>
      <c r="E7" s="158"/>
      <c r="F7" s="158"/>
      <c r="G7" s="158"/>
    </row>
    <row r="8" spans="1:7" s="47" customFormat="1" ht="14.25" x14ac:dyDescent="0.2">
      <c r="A8" s="348" t="s">
        <v>47</v>
      </c>
      <c r="B8" s="348"/>
      <c r="C8" s="348"/>
      <c r="D8" s="348"/>
      <c r="E8" s="348"/>
      <c r="F8" s="348"/>
      <c r="G8" s="348"/>
    </row>
    <row r="9" spans="1:7" ht="13.5" thickBot="1" x14ac:dyDescent="0.25">
      <c r="A9" s="158"/>
      <c r="B9" s="158"/>
      <c r="C9" s="158"/>
      <c r="D9" s="158"/>
      <c r="E9" s="158"/>
      <c r="F9" s="158"/>
      <c r="G9" s="158"/>
    </row>
    <row r="10" spans="1:7" ht="13.5" thickBot="1" x14ac:dyDescent="0.25">
      <c r="A10" s="159" t="s">
        <v>94</v>
      </c>
      <c r="B10" s="159" t="s">
        <v>95</v>
      </c>
      <c r="C10" s="159" t="s">
        <v>96</v>
      </c>
      <c r="D10" s="159" t="s">
        <v>97</v>
      </c>
      <c r="E10" s="160" t="s">
        <v>284</v>
      </c>
      <c r="F10" s="332" t="s">
        <v>304</v>
      </c>
      <c r="G10" s="334" t="s">
        <v>94</v>
      </c>
    </row>
    <row r="11" spans="1:7" ht="13.5" thickBot="1" x14ac:dyDescent="0.25">
      <c r="A11" s="328" t="s">
        <v>98</v>
      </c>
      <c r="B11" s="329"/>
      <c r="C11" s="329"/>
      <c r="D11" s="329"/>
      <c r="E11" s="329"/>
      <c r="F11" s="333"/>
      <c r="G11" s="335"/>
    </row>
    <row r="12" spans="1:7" x14ac:dyDescent="0.2">
      <c r="A12" s="163" t="s">
        <v>99</v>
      </c>
      <c r="B12" s="164" t="s">
        <v>100</v>
      </c>
      <c r="C12" s="165" t="s">
        <v>101</v>
      </c>
      <c r="D12" s="165" t="s">
        <v>102</v>
      </c>
      <c r="E12" s="166">
        <v>1739.05</v>
      </c>
      <c r="F12" s="167" t="s">
        <v>285</v>
      </c>
      <c r="G12" s="168" t="s">
        <v>99</v>
      </c>
    </row>
    <row r="13" spans="1:7" ht="13.5" thickBot="1" x14ac:dyDescent="0.25">
      <c r="A13" s="169" t="s">
        <v>99</v>
      </c>
      <c r="B13" s="170" t="s">
        <v>100</v>
      </c>
      <c r="C13" s="171" t="s">
        <v>103</v>
      </c>
      <c r="D13" s="171" t="s">
        <v>104</v>
      </c>
      <c r="E13" s="166">
        <v>1739.05</v>
      </c>
      <c r="F13" s="172" t="s">
        <v>285</v>
      </c>
      <c r="G13" s="173" t="s">
        <v>99</v>
      </c>
    </row>
    <row r="14" spans="1:7" ht="13.5" thickBot="1" x14ac:dyDescent="0.25">
      <c r="A14" s="174"/>
      <c r="B14" s="175"/>
      <c r="C14" s="176"/>
      <c r="D14" s="176"/>
      <c r="E14" s="177">
        <f>SUM(E12:E13)</f>
        <v>3478.1</v>
      </c>
      <c r="F14" s="178"/>
      <c r="G14" s="179"/>
    </row>
    <row r="15" spans="1:7" ht="13.5" thickBot="1" x14ac:dyDescent="0.25">
      <c r="A15" s="319" t="s">
        <v>105</v>
      </c>
      <c r="B15" s="320"/>
      <c r="C15" s="320"/>
      <c r="D15" s="320"/>
      <c r="E15" s="321"/>
      <c r="F15" s="180"/>
      <c r="G15" s="181"/>
    </row>
    <row r="16" spans="1:7" x14ac:dyDescent="0.2">
      <c r="A16" s="163" t="s">
        <v>99</v>
      </c>
      <c r="B16" s="164" t="s">
        <v>106</v>
      </c>
      <c r="C16" s="165" t="s">
        <v>107</v>
      </c>
      <c r="D16" s="165" t="s">
        <v>108</v>
      </c>
      <c r="E16" s="166">
        <v>1667.22</v>
      </c>
      <c r="F16" s="182" t="s">
        <v>285</v>
      </c>
      <c r="G16" s="168" t="s">
        <v>148</v>
      </c>
    </row>
    <row r="17" spans="1:7" ht="13.5" thickBot="1" x14ac:dyDescent="0.25">
      <c r="A17" s="169" t="s">
        <v>99</v>
      </c>
      <c r="B17" s="170" t="s">
        <v>109</v>
      </c>
      <c r="C17" s="171" t="s">
        <v>110</v>
      </c>
      <c r="D17" s="171" t="s">
        <v>111</v>
      </c>
      <c r="E17" s="183">
        <v>4787.8500000000004</v>
      </c>
      <c r="F17" s="172" t="s">
        <v>285</v>
      </c>
      <c r="G17" s="173" t="s">
        <v>99</v>
      </c>
    </row>
    <row r="18" spans="1:7" ht="13.5" thickBot="1" x14ac:dyDescent="0.25">
      <c r="A18" s="174"/>
      <c r="B18" s="175"/>
      <c r="C18" s="176"/>
      <c r="D18" s="176"/>
      <c r="E18" s="177">
        <f>SUM(E16:E17)</f>
        <v>6455.0700000000006</v>
      </c>
      <c r="F18" s="178"/>
      <c r="G18" s="179"/>
    </row>
    <row r="19" spans="1:7" ht="13.5" thickBot="1" x14ac:dyDescent="0.25">
      <c r="A19" s="319" t="s">
        <v>112</v>
      </c>
      <c r="B19" s="320"/>
      <c r="C19" s="320"/>
      <c r="D19" s="320"/>
      <c r="E19" s="321"/>
      <c r="F19" s="180"/>
      <c r="G19" s="181"/>
    </row>
    <row r="20" spans="1:7" x14ac:dyDescent="0.2">
      <c r="A20" s="163" t="s">
        <v>113</v>
      </c>
      <c r="B20" s="164" t="s">
        <v>114</v>
      </c>
      <c r="C20" s="165" t="s">
        <v>115</v>
      </c>
      <c r="D20" s="165" t="s">
        <v>116</v>
      </c>
      <c r="E20" s="166">
        <v>1073.02</v>
      </c>
      <c r="F20" s="182" t="s">
        <v>285</v>
      </c>
      <c r="G20" s="168" t="s">
        <v>113</v>
      </c>
    </row>
    <row r="21" spans="1:7" x14ac:dyDescent="0.2">
      <c r="A21" s="163" t="s">
        <v>117</v>
      </c>
      <c r="B21" s="184"/>
      <c r="C21" s="185" t="s">
        <v>118</v>
      </c>
      <c r="D21" s="185"/>
      <c r="E21" s="186">
        <v>780.15</v>
      </c>
      <c r="F21" s="187" t="s">
        <v>285</v>
      </c>
      <c r="G21" s="188" t="s">
        <v>286</v>
      </c>
    </row>
    <row r="22" spans="1:7" ht="13.5" thickBot="1" x14ac:dyDescent="0.25">
      <c r="A22" s="189" t="s">
        <v>119</v>
      </c>
      <c r="B22" s="190" t="s">
        <v>120</v>
      </c>
      <c r="C22" s="191" t="s">
        <v>121</v>
      </c>
      <c r="D22" s="191" t="s">
        <v>122</v>
      </c>
      <c r="E22" s="192">
        <v>5906.22</v>
      </c>
      <c r="F22" s="172" t="s">
        <v>285</v>
      </c>
      <c r="G22" s="162" t="s">
        <v>99</v>
      </c>
    </row>
    <row r="23" spans="1:7" ht="13.5" thickBot="1" x14ac:dyDescent="0.25">
      <c r="A23" s="174"/>
      <c r="B23" s="193"/>
      <c r="C23" s="176"/>
      <c r="D23" s="176"/>
      <c r="E23" s="177">
        <f>SUM(E20:E22)</f>
        <v>7759.39</v>
      </c>
      <c r="F23" s="178"/>
      <c r="G23" s="179"/>
    </row>
    <row r="24" spans="1:7" ht="13.5" thickBot="1" x14ac:dyDescent="0.25">
      <c r="A24" s="319" t="s">
        <v>124</v>
      </c>
      <c r="B24" s="320"/>
      <c r="C24" s="320"/>
      <c r="D24" s="320"/>
      <c r="E24" s="321"/>
      <c r="F24" s="180"/>
      <c r="G24" s="180"/>
    </row>
    <row r="25" spans="1:7" ht="13.5" thickBot="1" x14ac:dyDescent="0.25">
      <c r="A25" s="194" t="s">
        <v>123</v>
      </c>
      <c r="B25" s="195" t="s">
        <v>125</v>
      </c>
      <c r="C25" s="196" t="s">
        <v>126</v>
      </c>
      <c r="D25" s="196" t="s">
        <v>127</v>
      </c>
      <c r="E25" s="197">
        <v>114.32</v>
      </c>
      <c r="F25" s="198" t="s">
        <v>285</v>
      </c>
      <c r="G25" s="198" t="s">
        <v>99</v>
      </c>
    </row>
    <row r="26" spans="1:7" ht="13.5" thickBot="1" x14ac:dyDescent="0.25">
      <c r="A26" s="174"/>
      <c r="B26" s="193"/>
      <c r="C26" s="176"/>
      <c r="D26" s="176"/>
      <c r="E26" s="177">
        <f>SUM(E25)</f>
        <v>114.32</v>
      </c>
      <c r="F26" s="178"/>
      <c r="G26" s="178"/>
    </row>
    <row r="27" spans="1:7" ht="13.5" thickBot="1" x14ac:dyDescent="0.25">
      <c r="A27" s="319" t="s">
        <v>105</v>
      </c>
      <c r="B27" s="320"/>
      <c r="C27" s="320"/>
      <c r="D27" s="320"/>
      <c r="E27" s="321"/>
      <c r="F27" s="180"/>
      <c r="G27" s="181"/>
    </row>
    <row r="28" spans="1:7" x14ac:dyDescent="0.2">
      <c r="A28" s="163" t="s">
        <v>128</v>
      </c>
      <c r="B28" s="199" t="s">
        <v>129</v>
      </c>
      <c r="C28" s="165" t="s">
        <v>130</v>
      </c>
      <c r="D28" s="165" t="s">
        <v>131</v>
      </c>
      <c r="E28" s="166">
        <v>1944.83</v>
      </c>
      <c r="F28" s="182" t="s">
        <v>285</v>
      </c>
      <c r="G28" s="161" t="s">
        <v>99</v>
      </c>
    </row>
    <row r="29" spans="1:7" ht="13.5" thickBot="1" x14ac:dyDescent="0.25">
      <c r="A29" s="169" t="s">
        <v>132</v>
      </c>
      <c r="B29" s="200" t="s">
        <v>133</v>
      </c>
      <c r="C29" s="171" t="s">
        <v>134</v>
      </c>
      <c r="D29" s="171" t="s">
        <v>135</v>
      </c>
      <c r="E29" s="183">
        <v>2259.9499999999998</v>
      </c>
      <c r="F29" s="172" t="s">
        <v>285</v>
      </c>
      <c r="G29" s="162" t="s">
        <v>148</v>
      </c>
    </row>
    <row r="30" spans="1:7" ht="13.5" thickBot="1" x14ac:dyDescent="0.25">
      <c r="A30" s="174"/>
      <c r="B30" s="193"/>
      <c r="C30" s="176"/>
      <c r="D30" s="176"/>
      <c r="E30" s="177">
        <f>SUM(E28:E29)</f>
        <v>4204.78</v>
      </c>
      <c r="F30" s="178"/>
      <c r="G30" s="179"/>
    </row>
    <row r="31" spans="1:7" ht="13.5" thickBot="1" x14ac:dyDescent="0.25">
      <c r="A31" s="319" t="s">
        <v>136</v>
      </c>
      <c r="B31" s="320"/>
      <c r="C31" s="320"/>
      <c r="D31" s="320"/>
      <c r="E31" s="321"/>
      <c r="F31" s="180"/>
      <c r="G31" s="181"/>
    </row>
    <row r="32" spans="1:7" x14ac:dyDescent="0.2">
      <c r="A32" s="163" t="s">
        <v>137</v>
      </c>
      <c r="B32" s="199" t="s">
        <v>138</v>
      </c>
      <c r="C32" s="165" t="s">
        <v>139</v>
      </c>
      <c r="D32" s="165" t="s">
        <v>140</v>
      </c>
      <c r="E32" s="201">
        <v>13432.64</v>
      </c>
      <c r="F32" s="182" t="s">
        <v>285</v>
      </c>
      <c r="G32" s="168" t="s">
        <v>99</v>
      </c>
    </row>
    <row r="33" spans="1:7" x14ac:dyDescent="0.2">
      <c r="A33" s="189" t="s">
        <v>113</v>
      </c>
      <c r="B33" s="190" t="s">
        <v>141</v>
      </c>
      <c r="C33" s="191" t="s">
        <v>142</v>
      </c>
      <c r="D33" s="191" t="s">
        <v>143</v>
      </c>
      <c r="E33" s="192">
        <v>867.71</v>
      </c>
      <c r="F33" s="187" t="s">
        <v>285</v>
      </c>
      <c r="G33" s="188" t="s">
        <v>286</v>
      </c>
    </row>
    <row r="34" spans="1:7" x14ac:dyDescent="0.2">
      <c r="A34" s="189" t="s">
        <v>144</v>
      </c>
      <c r="B34" s="190" t="s">
        <v>145</v>
      </c>
      <c r="C34" s="191" t="s">
        <v>146</v>
      </c>
      <c r="D34" s="191" t="s">
        <v>147</v>
      </c>
      <c r="E34" s="192">
        <v>623.91</v>
      </c>
      <c r="F34" s="187" t="s">
        <v>285</v>
      </c>
      <c r="G34" s="202" t="s">
        <v>99</v>
      </c>
    </row>
    <row r="35" spans="1:7" ht="13.5" thickBot="1" x14ac:dyDescent="0.25">
      <c r="A35" s="169" t="s">
        <v>113</v>
      </c>
      <c r="B35" s="203" t="s">
        <v>149</v>
      </c>
      <c r="C35" s="171" t="s">
        <v>150</v>
      </c>
      <c r="D35" s="171" t="s">
        <v>151</v>
      </c>
      <c r="E35" s="183">
        <v>2684.25</v>
      </c>
      <c r="F35" s="172" t="s">
        <v>285</v>
      </c>
      <c r="G35" s="162" t="s">
        <v>286</v>
      </c>
    </row>
    <row r="36" spans="1:7" ht="13.5" thickBot="1" x14ac:dyDescent="0.25">
      <c r="A36" s="174"/>
      <c r="B36" s="204"/>
      <c r="C36" s="176"/>
      <c r="D36" s="176"/>
      <c r="E36" s="177">
        <f>SUM(E32:E35)</f>
        <v>17608.509999999998</v>
      </c>
      <c r="F36" s="178"/>
      <c r="G36" s="179"/>
    </row>
    <row r="37" spans="1:7" ht="13.5" thickBot="1" x14ac:dyDescent="0.25">
      <c r="A37" s="319" t="s">
        <v>152</v>
      </c>
      <c r="B37" s="320"/>
      <c r="C37" s="320"/>
      <c r="D37" s="320"/>
      <c r="E37" s="321"/>
      <c r="F37" s="180"/>
      <c r="G37" s="180"/>
    </row>
    <row r="38" spans="1:7" ht="13.5" thickBot="1" x14ac:dyDescent="0.25">
      <c r="A38" s="330" t="s">
        <v>154</v>
      </c>
      <c r="B38" s="331"/>
      <c r="C38" s="196"/>
      <c r="D38" s="196"/>
      <c r="E38" s="197">
        <v>4280.1499999999996</v>
      </c>
      <c r="F38" s="198" t="s">
        <v>285</v>
      </c>
      <c r="G38" s="205" t="s">
        <v>99</v>
      </c>
    </row>
    <row r="39" spans="1:7" ht="13.5" thickBot="1" x14ac:dyDescent="0.25">
      <c r="A39" s="174"/>
      <c r="B39" s="193"/>
      <c r="C39" s="176"/>
      <c r="D39" s="176"/>
      <c r="E39" s="177">
        <f>SUM(E38:E38)</f>
        <v>4280.1499999999996</v>
      </c>
      <c r="F39" s="178"/>
      <c r="G39" s="178"/>
    </row>
    <row r="40" spans="1:7" ht="13.5" thickBot="1" x14ac:dyDescent="0.25">
      <c r="A40" s="319" t="s">
        <v>155</v>
      </c>
      <c r="B40" s="320"/>
      <c r="C40" s="320"/>
      <c r="D40" s="320"/>
      <c r="E40" s="321"/>
      <c r="F40" s="180"/>
      <c r="G40" s="181"/>
    </row>
    <row r="41" spans="1:7" x14ac:dyDescent="0.2">
      <c r="A41" s="163" t="s">
        <v>99</v>
      </c>
      <c r="B41" s="199" t="s">
        <v>156</v>
      </c>
      <c r="C41" s="165" t="s">
        <v>101</v>
      </c>
      <c r="D41" s="165" t="s">
        <v>157</v>
      </c>
      <c r="E41" s="166">
        <v>258.52999999999997</v>
      </c>
      <c r="F41" s="182" t="s">
        <v>285</v>
      </c>
      <c r="G41" s="161" t="s">
        <v>99</v>
      </c>
    </row>
    <row r="42" spans="1:7" ht="13.5" thickBot="1" x14ac:dyDescent="0.25">
      <c r="A42" s="169" t="s">
        <v>99</v>
      </c>
      <c r="B42" s="200" t="s">
        <v>158</v>
      </c>
      <c r="C42" s="171" t="s">
        <v>103</v>
      </c>
      <c r="D42" s="171" t="s">
        <v>159</v>
      </c>
      <c r="E42" s="183">
        <v>258.52999999999997</v>
      </c>
      <c r="F42" s="172" t="s">
        <v>285</v>
      </c>
      <c r="G42" s="162" t="s">
        <v>99</v>
      </c>
    </row>
    <row r="43" spans="1:7" ht="13.5" thickBot="1" x14ac:dyDescent="0.25">
      <c r="A43" s="174"/>
      <c r="B43" s="193"/>
      <c r="C43" s="176"/>
      <c r="D43" s="176"/>
      <c r="E43" s="177">
        <f>SUM(E41:E42)</f>
        <v>517.05999999999995</v>
      </c>
      <c r="F43" s="178"/>
      <c r="G43" s="179"/>
    </row>
    <row r="44" spans="1:7" ht="13.5" thickBot="1" x14ac:dyDescent="0.25">
      <c r="A44" s="319" t="s">
        <v>160</v>
      </c>
      <c r="B44" s="320"/>
      <c r="C44" s="320"/>
      <c r="D44" s="320"/>
      <c r="E44" s="321"/>
      <c r="F44" s="180"/>
      <c r="G44" s="180"/>
    </row>
    <row r="45" spans="1:7" ht="13.5" thickBot="1" x14ac:dyDescent="0.25">
      <c r="A45" s="194" t="s">
        <v>99</v>
      </c>
      <c r="B45" s="195" t="s">
        <v>156</v>
      </c>
      <c r="C45" s="196" t="s">
        <v>101</v>
      </c>
      <c r="D45" s="196" t="s">
        <v>161</v>
      </c>
      <c r="E45" s="197" t="s">
        <v>162</v>
      </c>
      <c r="F45" s="198"/>
      <c r="G45" s="205" t="s">
        <v>287</v>
      </c>
    </row>
    <row r="46" spans="1:7" ht="13.5" thickBot="1" x14ac:dyDescent="0.25">
      <c r="A46" s="174"/>
      <c r="B46" s="193"/>
      <c r="C46" s="176"/>
      <c r="D46" s="176"/>
      <c r="E46" s="177">
        <f>SUM(E45)</f>
        <v>0</v>
      </c>
      <c r="F46" s="178"/>
      <c r="G46" s="178"/>
    </row>
    <row r="47" spans="1:7" ht="13.5" thickBot="1" x14ac:dyDescent="0.25">
      <c r="A47" s="319" t="s">
        <v>163</v>
      </c>
      <c r="B47" s="320"/>
      <c r="C47" s="320"/>
      <c r="D47" s="320"/>
      <c r="E47" s="321"/>
      <c r="F47" s="180"/>
      <c r="G47" s="181"/>
    </row>
    <row r="48" spans="1:7" x14ac:dyDescent="0.2">
      <c r="A48" s="163" t="s">
        <v>99</v>
      </c>
      <c r="B48" s="199" t="s">
        <v>164</v>
      </c>
      <c r="C48" s="165" t="s">
        <v>101</v>
      </c>
      <c r="D48" s="165" t="s">
        <v>165</v>
      </c>
      <c r="E48" s="166">
        <v>1557.47</v>
      </c>
      <c r="F48" s="182" t="s">
        <v>166</v>
      </c>
      <c r="G48" s="161" t="s">
        <v>99</v>
      </c>
    </row>
    <row r="49" spans="1:7" ht="13.5" thickBot="1" x14ac:dyDescent="0.25">
      <c r="A49" s="169" t="s">
        <v>99</v>
      </c>
      <c r="B49" s="200" t="s">
        <v>167</v>
      </c>
      <c r="C49" s="171" t="s">
        <v>103</v>
      </c>
      <c r="D49" s="171" t="s">
        <v>168</v>
      </c>
      <c r="E49" s="166">
        <v>1557.47</v>
      </c>
      <c r="F49" s="172" t="s">
        <v>166</v>
      </c>
      <c r="G49" s="162" t="s">
        <v>287</v>
      </c>
    </row>
    <row r="50" spans="1:7" ht="13.5" thickBot="1" x14ac:dyDescent="0.25">
      <c r="A50" s="174"/>
      <c r="B50" s="193"/>
      <c r="C50" s="176"/>
      <c r="D50" s="176"/>
      <c r="E50" s="177">
        <f>SUM(E48:E49)</f>
        <v>3114.94</v>
      </c>
      <c r="F50" s="206"/>
      <c r="G50" s="207"/>
    </row>
    <row r="51" spans="1:7" ht="13.5" thickBot="1" x14ac:dyDescent="0.25">
      <c r="A51" s="319" t="s">
        <v>169</v>
      </c>
      <c r="B51" s="320"/>
      <c r="C51" s="320"/>
      <c r="D51" s="320"/>
      <c r="E51" s="321"/>
      <c r="F51" s="180"/>
      <c r="G51" s="181"/>
    </row>
    <row r="52" spans="1:7" x14ac:dyDescent="0.2">
      <c r="A52" s="163" t="s">
        <v>99</v>
      </c>
      <c r="B52" s="199" t="s">
        <v>170</v>
      </c>
      <c r="C52" s="165" t="s">
        <v>101</v>
      </c>
      <c r="D52" s="165" t="s">
        <v>171</v>
      </c>
      <c r="E52" s="166">
        <v>400</v>
      </c>
      <c r="F52" s="182" t="s">
        <v>166</v>
      </c>
      <c r="G52" s="161" t="s">
        <v>287</v>
      </c>
    </row>
    <row r="53" spans="1:7" ht="13.5" thickBot="1" x14ac:dyDescent="0.25">
      <c r="A53" s="169" t="s">
        <v>99</v>
      </c>
      <c r="B53" s="200" t="s">
        <v>172</v>
      </c>
      <c r="C53" s="171" t="s">
        <v>103</v>
      </c>
      <c r="D53" s="171" t="s">
        <v>173</v>
      </c>
      <c r="E53" s="183">
        <v>400</v>
      </c>
      <c r="F53" s="172" t="s">
        <v>166</v>
      </c>
      <c r="G53" s="162" t="s">
        <v>287</v>
      </c>
    </row>
    <row r="54" spans="1:7" ht="13.5" thickBot="1" x14ac:dyDescent="0.25">
      <c r="A54" s="174"/>
      <c r="B54" s="193"/>
      <c r="C54" s="176"/>
      <c r="D54" s="176"/>
      <c r="E54" s="177">
        <f>SUM(E52:E53)</f>
        <v>800</v>
      </c>
      <c r="F54" s="178"/>
      <c r="G54" s="179"/>
    </row>
    <row r="55" spans="1:7" ht="13.5" thickBot="1" x14ac:dyDescent="0.25">
      <c r="A55" s="319" t="s">
        <v>174</v>
      </c>
      <c r="B55" s="320"/>
      <c r="C55" s="320"/>
      <c r="D55" s="320"/>
      <c r="E55" s="321"/>
      <c r="F55" s="208"/>
      <c r="G55" s="209"/>
    </row>
    <row r="56" spans="1:7" x14ac:dyDescent="0.2">
      <c r="A56" s="163" t="s">
        <v>99</v>
      </c>
      <c r="B56" s="199" t="s">
        <v>175</v>
      </c>
      <c r="C56" s="165" t="s">
        <v>103</v>
      </c>
      <c r="D56" s="165" t="s">
        <v>176</v>
      </c>
      <c r="E56" s="166">
        <v>858.3</v>
      </c>
      <c r="F56" s="182" t="s">
        <v>166</v>
      </c>
      <c r="G56" s="161" t="s">
        <v>287</v>
      </c>
    </row>
    <row r="57" spans="1:7" ht="13.5" thickBot="1" x14ac:dyDescent="0.25">
      <c r="A57" s="169" t="s">
        <v>99</v>
      </c>
      <c r="B57" s="200" t="s">
        <v>177</v>
      </c>
      <c r="C57" s="171" t="s">
        <v>101</v>
      </c>
      <c r="D57" s="171" t="s">
        <v>176</v>
      </c>
      <c r="E57" s="183">
        <v>858.3</v>
      </c>
      <c r="F57" s="172" t="s">
        <v>166</v>
      </c>
      <c r="G57" s="162" t="s">
        <v>287</v>
      </c>
    </row>
    <row r="58" spans="1:7" ht="13.5" thickBot="1" x14ac:dyDescent="0.25">
      <c r="A58" s="174"/>
      <c r="B58" s="193"/>
      <c r="C58" s="176"/>
      <c r="D58" s="176"/>
      <c r="E58" s="177">
        <f>SUM(E56:E57)</f>
        <v>1716.6</v>
      </c>
      <c r="F58" s="178"/>
      <c r="G58" s="179"/>
    </row>
    <row r="59" spans="1:7" ht="13.5" thickBot="1" x14ac:dyDescent="0.25">
      <c r="A59" s="319" t="s">
        <v>178</v>
      </c>
      <c r="B59" s="320"/>
      <c r="C59" s="320"/>
      <c r="D59" s="320"/>
      <c r="E59" s="321"/>
      <c r="F59" s="208"/>
      <c r="G59" s="209"/>
    </row>
    <row r="60" spans="1:7" ht="24" x14ac:dyDescent="0.2">
      <c r="A60" s="210" t="s">
        <v>99</v>
      </c>
      <c r="B60" s="211" t="s">
        <v>179</v>
      </c>
      <c r="C60" s="212" t="s">
        <v>180</v>
      </c>
      <c r="D60" s="213" t="s">
        <v>181</v>
      </c>
      <c r="E60" s="214">
        <v>7277.73</v>
      </c>
      <c r="F60" s="215" t="s">
        <v>166</v>
      </c>
      <c r="G60" s="161" t="s">
        <v>287</v>
      </c>
    </row>
    <row r="61" spans="1:7" x14ac:dyDescent="0.2">
      <c r="A61" s="189" t="s">
        <v>99</v>
      </c>
      <c r="B61" s="190" t="s">
        <v>182</v>
      </c>
      <c r="C61" s="191" t="s">
        <v>153</v>
      </c>
      <c r="D61" s="191" t="s">
        <v>183</v>
      </c>
      <c r="E61" s="216">
        <v>7229.85</v>
      </c>
      <c r="F61" s="217" t="s">
        <v>166</v>
      </c>
      <c r="G61" s="202" t="s">
        <v>287</v>
      </c>
    </row>
    <row r="62" spans="1:7" x14ac:dyDescent="0.2">
      <c r="A62" s="189"/>
      <c r="B62" s="190"/>
      <c r="C62" s="191" t="s">
        <v>184</v>
      </c>
      <c r="D62" s="191"/>
      <c r="E62" s="216">
        <v>187</v>
      </c>
      <c r="F62" s="217" t="s">
        <v>285</v>
      </c>
      <c r="G62" s="202" t="s">
        <v>287</v>
      </c>
    </row>
    <row r="63" spans="1:7" ht="13.5" thickBot="1" x14ac:dyDescent="0.25">
      <c r="A63" s="218"/>
      <c r="B63" s="219" t="s">
        <v>185</v>
      </c>
      <c r="C63" s="220" t="s">
        <v>186</v>
      </c>
      <c r="D63" s="220"/>
      <c r="E63" s="221">
        <v>7807.92</v>
      </c>
      <c r="F63" s="222" t="s">
        <v>285</v>
      </c>
      <c r="G63" s="162" t="s">
        <v>287</v>
      </c>
    </row>
    <row r="64" spans="1:7" ht="13.5" thickBot="1" x14ac:dyDescent="0.25">
      <c r="A64" s="223"/>
      <c r="B64" s="224"/>
      <c r="C64" s="225"/>
      <c r="D64" s="225"/>
      <c r="E64" s="226">
        <f>SUM(E60:E63)</f>
        <v>22502.5</v>
      </c>
      <c r="F64" s="206"/>
      <c r="G64" s="207"/>
    </row>
    <row r="65" spans="1:7" ht="13.5" thickBot="1" x14ac:dyDescent="0.25">
      <c r="A65" s="319" t="s">
        <v>187</v>
      </c>
      <c r="B65" s="320"/>
      <c r="C65" s="320"/>
      <c r="D65" s="320"/>
      <c r="E65" s="321"/>
      <c r="F65" s="180"/>
      <c r="G65" s="180"/>
    </row>
    <row r="66" spans="1:7" ht="13.5" thickBot="1" x14ac:dyDescent="0.25">
      <c r="A66" s="194" t="s">
        <v>99</v>
      </c>
      <c r="B66" s="195" t="s">
        <v>188</v>
      </c>
      <c r="C66" s="227" t="s">
        <v>107</v>
      </c>
      <c r="D66" s="196" t="s">
        <v>189</v>
      </c>
      <c r="E66" s="197">
        <v>791</v>
      </c>
      <c r="F66" s="198" t="s">
        <v>285</v>
      </c>
      <c r="G66" s="205" t="s">
        <v>287</v>
      </c>
    </row>
    <row r="67" spans="1:7" ht="13.5" thickBot="1" x14ac:dyDescent="0.25">
      <c r="A67" s="174"/>
      <c r="B67" s="193"/>
      <c r="C67" s="228"/>
      <c r="D67" s="176"/>
      <c r="E67" s="177">
        <f>SUM(E66)</f>
        <v>791</v>
      </c>
      <c r="F67" s="178"/>
      <c r="G67" s="178"/>
    </row>
    <row r="68" spans="1:7" ht="13.5" thickBot="1" x14ac:dyDescent="0.25">
      <c r="A68" s="319" t="s">
        <v>190</v>
      </c>
      <c r="B68" s="320"/>
      <c r="C68" s="320"/>
      <c r="D68" s="320"/>
      <c r="E68" s="321"/>
      <c r="F68" s="208"/>
      <c r="G68" s="208"/>
    </row>
    <row r="69" spans="1:7" ht="13.5" thickBot="1" x14ac:dyDescent="0.25">
      <c r="A69" s="194" t="s">
        <v>191</v>
      </c>
      <c r="B69" s="195" t="s">
        <v>109</v>
      </c>
      <c r="C69" s="227" t="s">
        <v>103</v>
      </c>
      <c r="D69" s="196" t="s">
        <v>192</v>
      </c>
      <c r="E69" s="197">
        <v>3980</v>
      </c>
      <c r="F69" s="198" t="s">
        <v>285</v>
      </c>
      <c r="G69" s="205" t="s">
        <v>287</v>
      </c>
    </row>
    <row r="70" spans="1:7" ht="13.5" thickBot="1" x14ac:dyDescent="0.25">
      <c r="A70" s="174"/>
      <c r="B70" s="193"/>
      <c r="C70" s="228"/>
      <c r="D70" s="176"/>
      <c r="E70" s="177">
        <f>SUM(E69)</f>
        <v>3980</v>
      </c>
      <c r="F70" s="178"/>
      <c r="G70" s="178"/>
    </row>
    <row r="71" spans="1:7" ht="13.5" thickBot="1" x14ac:dyDescent="0.25">
      <c r="A71" s="319" t="s">
        <v>193</v>
      </c>
      <c r="B71" s="320"/>
      <c r="C71" s="320"/>
      <c r="D71" s="320"/>
      <c r="E71" s="321"/>
      <c r="F71" s="180"/>
      <c r="G71" s="181"/>
    </row>
    <row r="72" spans="1:7" x14ac:dyDescent="0.2">
      <c r="A72" s="210" t="s">
        <v>194</v>
      </c>
      <c r="B72" s="211" t="s">
        <v>195</v>
      </c>
      <c r="C72" s="212" t="s">
        <v>196</v>
      </c>
      <c r="D72" s="213" t="s">
        <v>197</v>
      </c>
      <c r="E72" s="229">
        <v>4509.62</v>
      </c>
      <c r="F72" s="182" t="s">
        <v>285</v>
      </c>
      <c r="G72" s="161" t="s">
        <v>287</v>
      </c>
    </row>
    <row r="73" spans="1:7" x14ac:dyDescent="0.2">
      <c r="A73" s="189" t="s">
        <v>194</v>
      </c>
      <c r="B73" s="190" t="s">
        <v>195</v>
      </c>
      <c r="C73" s="230" t="s">
        <v>297</v>
      </c>
      <c r="D73" s="191" t="s">
        <v>197</v>
      </c>
      <c r="E73" s="192">
        <f>10381.91*2</f>
        <v>20763.82</v>
      </c>
      <c r="F73" s="187" t="s">
        <v>166</v>
      </c>
      <c r="G73" s="202" t="s">
        <v>287</v>
      </c>
    </row>
    <row r="74" spans="1:7" x14ac:dyDescent="0.2">
      <c r="A74" s="189" t="s">
        <v>194</v>
      </c>
      <c r="B74" s="190" t="s">
        <v>195</v>
      </c>
      <c r="C74" s="230" t="s">
        <v>198</v>
      </c>
      <c r="D74" s="191" t="s">
        <v>197</v>
      </c>
      <c r="E74" s="192">
        <v>19764</v>
      </c>
      <c r="F74" s="187" t="s">
        <v>285</v>
      </c>
      <c r="G74" s="202" t="s">
        <v>287</v>
      </c>
    </row>
    <row r="75" spans="1:7" x14ac:dyDescent="0.2">
      <c r="A75" s="189" t="s">
        <v>194</v>
      </c>
      <c r="B75" s="190" t="s">
        <v>195</v>
      </c>
      <c r="C75" s="230" t="s">
        <v>199</v>
      </c>
      <c r="D75" s="191" t="s">
        <v>197</v>
      </c>
      <c r="E75" s="192">
        <v>1966.46</v>
      </c>
      <c r="F75" s="187" t="s">
        <v>285</v>
      </c>
      <c r="G75" s="202" t="s">
        <v>287</v>
      </c>
    </row>
    <row r="76" spans="1:7" x14ac:dyDescent="0.2">
      <c r="A76" s="189" t="s">
        <v>200</v>
      </c>
      <c r="B76" s="231" t="s">
        <v>201</v>
      </c>
      <c r="C76" s="230" t="s">
        <v>202</v>
      </c>
      <c r="D76" s="191" t="s">
        <v>203</v>
      </c>
      <c r="E76" s="192">
        <v>1711.28</v>
      </c>
      <c r="F76" s="187" t="s">
        <v>285</v>
      </c>
      <c r="G76" s="202" t="s">
        <v>287</v>
      </c>
    </row>
    <row r="77" spans="1:7" x14ac:dyDescent="0.2">
      <c r="A77" s="232" t="s">
        <v>204</v>
      </c>
      <c r="B77" s="233" t="s">
        <v>281</v>
      </c>
      <c r="C77" s="233" t="s">
        <v>282</v>
      </c>
      <c r="D77" s="234" t="s">
        <v>283</v>
      </c>
      <c r="E77" s="192">
        <v>8517.15</v>
      </c>
      <c r="F77" s="187" t="s">
        <v>166</v>
      </c>
      <c r="G77" s="202" t="s">
        <v>287</v>
      </c>
    </row>
    <row r="78" spans="1:7" x14ac:dyDescent="0.2">
      <c r="A78" s="189" t="s">
        <v>113</v>
      </c>
      <c r="B78" s="231" t="s">
        <v>205</v>
      </c>
      <c r="C78" s="230" t="s">
        <v>206</v>
      </c>
      <c r="D78" s="191" t="s">
        <v>207</v>
      </c>
      <c r="E78" s="192">
        <v>603.34</v>
      </c>
      <c r="F78" s="187" t="s">
        <v>285</v>
      </c>
      <c r="G78" s="202" t="s">
        <v>286</v>
      </c>
    </row>
    <row r="79" spans="1:7" x14ac:dyDescent="0.2">
      <c r="A79" s="189" t="s">
        <v>194</v>
      </c>
      <c r="B79" s="231" t="s">
        <v>208</v>
      </c>
      <c r="C79" s="230" t="s">
        <v>209</v>
      </c>
      <c r="D79" s="191" t="s">
        <v>210</v>
      </c>
      <c r="E79" s="192">
        <v>401.45</v>
      </c>
      <c r="F79" s="187" t="s">
        <v>285</v>
      </c>
      <c r="G79" s="202" t="s">
        <v>287</v>
      </c>
    </row>
    <row r="80" spans="1:7" x14ac:dyDescent="0.2">
      <c r="A80" s="189" t="s">
        <v>99</v>
      </c>
      <c r="B80" s="231" t="s">
        <v>211</v>
      </c>
      <c r="C80" s="230" t="s">
        <v>212</v>
      </c>
      <c r="D80" s="191" t="s">
        <v>213</v>
      </c>
      <c r="E80" s="192">
        <v>7393.61</v>
      </c>
      <c r="F80" s="187" t="s">
        <v>285</v>
      </c>
      <c r="G80" s="202" t="s">
        <v>287</v>
      </c>
    </row>
    <row r="81" spans="1:7" x14ac:dyDescent="0.2">
      <c r="A81" s="189" t="s">
        <v>113</v>
      </c>
      <c r="B81" s="231" t="s">
        <v>214</v>
      </c>
      <c r="C81" s="230" t="s">
        <v>215</v>
      </c>
      <c r="D81" s="191" t="s">
        <v>216</v>
      </c>
      <c r="E81" s="192">
        <v>1154.4100000000001</v>
      </c>
      <c r="F81" s="187" t="s">
        <v>285</v>
      </c>
      <c r="G81" s="202" t="s">
        <v>286</v>
      </c>
    </row>
    <row r="82" spans="1:7" x14ac:dyDescent="0.2">
      <c r="A82" s="235"/>
      <c r="B82" s="322" t="s">
        <v>217</v>
      </c>
      <c r="C82" s="323"/>
      <c r="D82" s="324"/>
      <c r="E82" s="192">
        <v>4007.23</v>
      </c>
      <c r="F82" s="187" t="s">
        <v>285</v>
      </c>
      <c r="G82" s="202" t="s">
        <v>287</v>
      </c>
    </row>
    <row r="83" spans="1:7" x14ac:dyDescent="0.2">
      <c r="A83" s="189" t="s">
        <v>99</v>
      </c>
      <c r="B83" s="231" t="s">
        <v>201</v>
      </c>
      <c r="C83" s="230" t="s">
        <v>103</v>
      </c>
      <c r="D83" s="191" t="s">
        <v>218</v>
      </c>
      <c r="E83" s="192">
        <v>858.24</v>
      </c>
      <c r="F83" s="187" t="s">
        <v>285</v>
      </c>
      <c r="G83" s="202" t="s">
        <v>287</v>
      </c>
    </row>
    <row r="84" spans="1:7" x14ac:dyDescent="0.2">
      <c r="A84" s="189" t="s">
        <v>99</v>
      </c>
      <c r="B84" s="231" t="s">
        <v>219</v>
      </c>
      <c r="C84" s="230" t="s">
        <v>220</v>
      </c>
      <c r="D84" s="191" t="s">
        <v>221</v>
      </c>
      <c r="E84" s="192">
        <v>1325</v>
      </c>
      <c r="F84" s="187" t="s">
        <v>285</v>
      </c>
      <c r="G84" s="202" t="s">
        <v>287</v>
      </c>
    </row>
    <row r="85" spans="1:7" x14ac:dyDescent="0.2">
      <c r="A85" s="189" t="s">
        <v>222</v>
      </c>
      <c r="B85" s="231" t="s">
        <v>223</v>
      </c>
      <c r="C85" s="230" t="s">
        <v>224</v>
      </c>
      <c r="D85" s="191" t="s">
        <v>225</v>
      </c>
      <c r="E85" s="192">
        <v>92.59</v>
      </c>
      <c r="F85" s="187" t="s">
        <v>285</v>
      </c>
      <c r="G85" s="202" t="s">
        <v>287</v>
      </c>
    </row>
    <row r="86" spans="1:7" x14ac:dyDescent="0.2">
      <c r="A86" s="189" t="s">
        <v>99</v>
      </c>
      <c r="B86" s="231" t="s">
        <v>226</v>
      </c>
      <c r="C86" s="230" t="s">
        <v>227</v>
      </c>
      <c r="D86" s="191" t="s">
        <v>228</v>
      </c>
      <c r="E86" s="192">
        <v>172.29</v>
      </c>
      <c r="F86" s="187" t="s">
        <v>285</v>
      </c>
      <c r="G86" s="202" t="s">
        <v>287</v>
      </c>
    </row>
    <row r="87" spans="1:7" x14ac:dyDescent="0.2">
      <c r="A87" s="235"/>
      <c r="B87" s="233"/>
      <c r="C87" s="236" t="s">
        <v>229</v>
      </c>
      <c r="D87" s="237"/>
      <c r="E87" s="192">
        <v>760.2</v>
      </c>
      <c r="F87" s="187" t="s">
        <v>285</v>
      </c>
      <c r="G87" s="202" t="s">
        <v>287</v>
      </c>
    </row>
    <row r="88" spans="1:7" x14ac:dyDescent="0.2">
      <c r="A88" s="235"/>
      <c r="B88" s="233"/>
      <c r="C88" s="236" t="s">
        <v>230</v>
      </c>
      <c r="D88" s="237"/>
      <c r="E88" s="192">
        <v>1232.24</v>
      </c>
      <c r="F88" s="187" t="s">
        <v>285</v>
      </c>
      <c r="G88" s="202" t="s">
        <v>287</v>
      </c>
    </row>
    <row r="89" spans="1:7" ht="24" x14ac:dyDescent="0.2">
      <c r="A89" s="189" t="s">
        <v>99</v>
      </c>
      <c r="B89" s="231" t="s">
        <v>231</v>
      </c>
      <c r="C89" s="230" t="s">
        <v>232</v>
      </c>
      <c r="D89" s="191" t="s">
        <v>233</v>
      </c>
      <c r="E89" s="192">
        <v>4146.82</v>
      </c>
      <c r="F89" s="187" t="s">
        <v>285</v>
      </c>
      <c r="G89" s="202" t="s">
        <v>287</v>
      </c>
    </row>
    <row r="90" spans="1:7" x14ac:dyDescent="0.2">
      <c r="A90" s="189"/>
      <c r="B90" s="233"/>
      <c r="C90" s="236" t="s">
        <v>234</v>
      </c>
      <c r="D90" s="237"/>
      <c r="E90" s="192">
        <v>886.54</v>
      </c>
      <c r="F90" s="187" t="s">
        <v>285</v>
      </c>
      <c r="G90" s="202" t="s">
        <v>287</v>
      </c>
    </row>
    <row r="91" spans="1:7" ht="13.5" thickBot="1" x14ac:dyDescent="0.25">
      <c r="A91" s="238"/>
      <c r="B91" s="239"/>
      <c r="C91" s="240" t="s">
        <v>235</v>
      </c>
      <c r="D91" s="241"/>
      <c r="E91" s="242">
        <v>83.12</v>
      </c>
      <c r="F91" s="172" t="s">
        <v>285</v>
      </c>
      <c r="G91" s="162" t="s">
        <v>287</v>
      </c>
    </row>
    <row r="92" spans="1:7" ht="13.5" thickBot="1" x14ac:dyDescent="0.25">
      <c r="A92" s="174"/>
      <c r="B92" s="243"/>
      <c r="C92" s="228"/>
      <c r="D92" s="176"/>
      <c r="E92" s="244">
        <f>SUM(E72:E91)</f>
        <v>80349.409999999989</v>
      </c>
      <c r="F92" s="178"/>
      <c r="G92" s="179"/>
    </row>
    <row r="93" spans="1:7" ht="13.5" thickBot="1" x14ac:dyDescent="0.25">
      <c r="A93" s="319" t="s">
        <v>236</v>
      </c>
      <c r="B93" s="320"/>
      <c r="C93" s="320"/>
      <c r="D93" s="320"/>
      <c r="E93" s="321"/>
      <c r="F93" s="180"/>
      <c r="G93" s="181"/>
    </row>
    <row r="94" spans="1:7" x14ac:dyDescent="0.2">
      <c r="A94" s="163" t="s">
        <v>237</v>
      </c>
      <c r="B94" s="245" t="s">
        <v>237</v>
      </c>
      <c r="C94" s="246" t="s">
        <v>238</v>
      </c>
      <c r="D94" s="165" t="s">
        <v>239</v>
      </c>
      <c r="E94" s="166">
        <v>2553.65</v>
      </c>
      <c r="F94" s="182" t="s">
        <v>285</v>
      </c>
      <c r="G94" s="161" t="s">
        <v>287</v>
      </c>
    </row>
    <row r="95" spans="1:7" ht="13.5" thickBot="1" x14ac:dyDescent="0.25">
      <c r="A95" s="189" t="s">
        <v>237</v>
      </c>
      <c r="B95" s="247" t="s">
        <v>237</v>
      </c>
      <c r="C95" s="230" t="s">
        <v>240</v>
      </c>
      <c r="D95" s="191" t="s">
        <v>239</v>
      </c>
      <c r="E95" s="192">
        <v>547.41999999999996</v>
      </c>
      <c r="F95" s="172" t="s">
        <v>285</v>
      </c>
      <c r="G95" s="162" t="s">
        <v>287</v>
      </c>
    </row>
    <row r="96" spans="1:7" ht="13.5" thickBot="1" x14ac:dyDescent="0.25">
      <c r="A96" s="174"/>
      <c r="B96" s="176"/>
      <c r="C96" s="228"/>
      <c r="D96" s="176"/>
      <c r="E96" s="244">
        <f>SUM(E94:E95)</f>
        <v>3101.07</v>
      </c>
      <c r="F96" s="178"/>
      <c r="G96" s="179"/>
    </row>
    <row r="97" spans="1:7" ht="13.5" thickBot="1" x14ac:dyDescent="0.25">
      <c r="A97" s="325" t="s">
        <v>241</v>
      </c>
      <c r="B97" s="326"/>
      <c r="C97" s="326"/>
      <c r="D97" s="326"/>
      <c r="E97" s="327"/>
      <c r="F97" s="208"/>
      <c r="G97" s="180"/>
    </row>
    <row r="98" spans="1:7" ht="24.75" thickBot="1" x14ac:dyDescent="0.25">
      <c r="A98" s="248" t="s">
        <v>237</v>
      </c>
      <c r="B98" s="249" t="s">
        <v>237</v>
      </c>
      <c r="C98" s="250" t="s">
        <v>242</v>
      </c>
      <c r="D98" s="250" t="s">
        <v>243</v>
      </c>
      <c r="E98" s="197">
        <v>18229.22</v>
      </c>
      <c r="F98" s="205" t="s">
        <v>166</v>
      </c>
      <c r="G98" s="205" t="s">
        <v>287</v>
      </c>
    </row>
    <row r="99" spans="1:7" ht="13.5" thickBot="1" x14ac:dyDescent="0.25">
      <c r="A99" s="174"/>
      <c r="B99" s="176"/>
      <c r="C99" s="228"/>
      <c r="D99" s="176"/>
      <c r="E99" s="177">
        <f>SUM(E98)</f>
        <v>18229.22</v>
      </c>
      <c r="F99" s="178"/>
      <c r="G99" s="178"/>
    </row>
    <row r="100" spans="1:7" ht="13.5" thickBot="1" x14ac:dyDescent="0.25">
      <c r="A100" s="319" t="s">
        <v>244</v>
      </c>
      <c r="B100" s="320"/>
      <c r="C100" s="320"/>
      <c r="D100" s="320"/>
      <c r="E100" s="321"/>
      <c r="F100" s="180"/>
      <c r="G100" s="181"/>
    </row>
    <row r="101" spans="1:7" x14ac:dyDescent="0.2">
      <c r="A101" s="163" t="s">
        <v>128</v>
      </c>
      <c r="B101" s="199" t="s">
        <v>245</v>
      </c>
      <c r="C101" s="246" t="s">
        <v>246</v>
      </c>
      <c r="D101" s="165" t="s">
        <v>247</v>
      </c>
      <c r="E101" s="251">
        <v>1292.74</v>
      </c>
      <c r="F101" s="252" t="s">
        <v>285</v>
      </c>
      <c r="G101" s="161" t="s">
        <v>287</v>
      </c>
    </row>
    <row r="102" spans="1:7" x14ac:dyDescent="0.2">
      <c r="A102" s="189" t="s">
        <v>248</v>
      </c>
      <c r="B102" s="190" t="s">
        <v>249</v>
      </c>
      <c r="C102" s="230" t="s">
        <v>250</v>
      </c>
      <c r="D102" s="191" t="s">
        <v>247</v>
      </c>
      <c r="E102" s="253">
        <v>1157.97</v>
      </c>
      <c r="F102" s="254" t="s">
        <v>285</v>
      </c>
      <c r="G102" s="202" t="s">
        <v>148</v>
      </c>
    </row>
    <row r="103" spans="1:7" x14ac:dyDescent="0.2">
      <c r="A103" s="189" t="s">
        <v>248</v>
      </c>
      <c r="B103" s="255" t="s">
        <v>251</v>
      </c>
      <c r="C103" s="230" t="s">
        <v>252</v>
      </c>
      <c r="D103" s="191" t="s">
        <v>253</v>
      </c>
      <c r="E103" s="253">
        <v>542.54999999999995</v>
      </c>
      <c r="F103" s="254" t="s">
        <v>285</v>
      </c>
      <c r="G103" s="202" t="s">
        <v>148</v>
      </c>
    </row>
    <row r="104" spans="1:7" x14ac:dyDescent="0.2">
      <c r="A104" s="189"/>
      <c r="B104" s="256" t="s">
        <v>254</v>
      </c>
      <c r="C104" s="230" t="s">
        <v>255</v>
      </c>
      <c r="D104" s="191" t="s">
        <v>256</v>
      </c>
      <c r="E104" s="253">
        <v>254.19</v>
      </c>
      <c r="F104" s="254" t="s">
        <v>285</v>
      </c>
      <c r="G104" s="202" t="s">
        <v>148</v>
      </c>
    </row>
    <row r="105" spans="1:7" x14ac:dyDescent="0.2">
      <c r="A105" s="189" t="s">
        <v>248</v>
      </c>
      <c r="B105" s="256" t="s">
        <v>257</v>
      </c>
      <c r="C105" s="230" t="s">
        <v>258</v>
      </c>
      <c r="D105" s="191" t="s">
        <v>259</v>
      </c>
      <c r="E105" s="253">
        <v>1057.7</v>
      </c>
      <c r="F105" s="254" t="s">
        <v>285</v>
      </c>
      <c r="G105" s="202" t="s">
        <v>148</v>
      </c>
    </row>
    <row r="106" spans="1:7" x14ac:dyDescent="0.2">
      <c r="A106" s="189" t="s">
        <v>148</v>
      </c>
      <c r="B106" s="256" t="s">
        <v>260</v>
      </c>
      <c r="C106" s="230" t="s">
        <v>250</v>
      </c>
      <c r="D106" s="191" t="s">
        <v>261</v>
      </c>
      <c r="E106" s="253">
        <v>2078.38</v>
      </c>
      <c r="F106" s="254" t="s">
        <v>285</v>
      </c>
      <c r="G106" s="202" t="s">
        <v>148</v>
      </c>
    </row>
    <row r="107" spans="1:7" x14ac:dyDescent="0.2">
      <c r="A107" s="189" t="s">
        <v>262</v>
      </c>
      <c r="B107" s="256" t="s">
        <v>263</v>
      </c>
      <c r="C107" s="230" t="s">
        <v>264</v>
      </c>
      <c r="D107" s="191" t="s">
        <v>265</v>
      </c>
      <c r="E107" s="253">
        <v>6652.49</v>
      </c>
      <c r="F107" s="254" t="s">
        <v>285</v>
      </c>
      <c r="G107" s="202" t="s">
        <v>113</v>
      </c>
    </row>
    <row r="108" spans="1:7" x14ac:dyDescent="0.2">
      <c r="A108" s="189" t="s">
        <v>262</v>
      </c>
      <c r="B108" s="256" t="s">
        <v>266</v>
      </c>
      <c r="C108" s="230" t="s">
        <v>250</v>
      </c>
      <c r="D108" s="191" t="s">
        <v>267</v>
      </c>
      <c r="E108" s="253">
        <v>579.07000000000005</v>
      </c>
      <c r="F108" s="254" t="s">
        <v>285</v>
      </c>
      <c r="G108" s="202" t="s">
        <v>148</v>
      </c>
    </row>
    <row r="109" spans="1:7" ht="13.5" thickBot="1" x14ac:dyDescent="0.25">
      <c r="A109" s="169" t="s">
        <v>262</v>
      </c>
      <c r="B109" s="257" t="s">
        <v>268</v>
      </c>
      <c r="C109" s="258" t="s">
        <v>264</v>
      </c>
      <c r="D109" s="171" t="s">
        <v>269</v>
      </c>
      <c r="E109" s="259">
        <v>10112.83</v>
      </c>
      <c r="F109" s="260" t="s">
        <v>285</v>
      </c>
      <c r="G109" s="162" t="s">
        <v>286</v>
      </c>
    </row>
    <row r="110" spans="1:7" ht="13.5" thickBot="1" x14ac:dyDescent="0.25">
      <c r="A110" s="174"/>
      <c r="B110" s="176"/>
      <c r="C110" s="176"/>
      <c r="D110" s="176"/>
      <c r="E110" s="244">
        <f>SUM(E101:E109)</f>
        <v>23727.919999999998</v>
      </c>
      <c r="F110" s="178"/>
      <c r="G110" s="207"/>
    </row>
    <row r="111" spans="1:7" ht="13.5" thickBot="1" x14ac:dyDescent="0.25">
      <c r="A111" s="319" t="s">
        <v>270</v>
      </c>
      <c r="B111" s="320"/>
      <c r="C111" s="320"/>
      <c r="D111" s="320"/>
      <c r="E111" s="321"/>
      <c r="F111" s="208"/>
      <c r="G111" s="180"/>
    </row>
    <row r="112" spans="1:7" ht="13.5" thickBot="1" x14ac:dyDescent="0.25">
      <c r="A112" s="163" t="s">
        <v>271</v>
      </c>
      <c r="B112" s="199"/>
      <c r="C112" s="246" t="s">
        <v>272</v>
      </c>
      <c r="D112" s="165" t="s">
        <v>256</v>
      </c>
      <c r="E112" s="251">
        <v>10051.42</v>
      </c>
      <c r="F112" s="261" t="s">
        <v>285</v>
      </c>
      <c r="G112" s="261" t="s">
        <v>287</v>
      </c>
    </row>
    <row r="113" spans="1:7" ht="13.5" thickBot="1" x14ac:dyDescent="0.25">
      <c r="A113" s="262"/>
      <c r="B113" s="263"/>
      <c r="C113" s="263"/>
      <c r="D113" s="263"/>
      <c r="E113" s="264">
        <f>SUM(E112)</f>
        <v>10051.42</v>
      </c>
      <c r="F113" s="158"/>
      <c r="G113" s="158"/>
    </row>
    <row r="114" spans="1:7" ht="13.5" thickBot="1" x14ac:dyDescent="0.25">
      <c r="A114" s="265"/>
      <c r="B114" s="265"/>
      <c r="C114" s="265"/>
      <c r="D114" s="266" t="s">
        <v>273</v>
      </c>
      <c r="E114" s="267">
        <f>E110++E96+E92+E70+E67+E64+E58+E54+E50+E46+E43+E39+E36+E30+E26+E23+E18+E14+E99+E113</f>
        <v>212781.46000000005</v>
      </c>
      <c r="F114" s="268"/>
      <c r="G114" s="158"/>
    </row>
    <row r="115" spans="1:7" ht="16.5" thickBot="1" x14ac:dyDescent="0.3">
      <c r="A115" s="132"/>
      <c r="B115" s="132"/>
      <c r="C115" s="132"/>
      <c r="D115" s="132"/>
      <c r="E115" s="132"/>
    </row>
    <row r="116" spans="1:7" ht="13.5" thickBot="1" x14ac:dyDescent="0.25">
      <c r="A116" s="356" t="s">
        <v>291</v>
      </c>
      <c r="B116" s="357"/>
      <c r="C116" s="357"/>
      <c r="D116" s="358"/>
    </row>
    <row r="117" spans="1:7" ht="13.5" thickBot="1" x14ac:dyDescent="0.25">
      <c r="A117" s="359" t="s">
        <v>292</v>
      </c>
      <c r="B117" s="360"/>
      <c r="C117" s="144" t="s">
        <v>293</v>
      </c>
      <c r="D117" s="145" t="s">
        <v>294</v>
      </c>
      <c r="E117" s="133"/>
      <c r="F117" s="66"/>
    </row>
    <row r="118" spans="1:7" x14ac:dyDescent="0.2">
      <c r="A118" s="361" t="s">
        <v>278</v>
      </c>
      <c r="B118" s="362"/>
      <c r="C118" s="135">
        <f>E112+E109+E108+E107+E106+E105+E104+E103+E102+E101+E95+E94+E91+E90+E89+E88+E87+E86+E85+E84+E83+E82+E81+E80+E79+E78+E76+E75+E74+E72+E69+E66+E63+E62+E42+E41+E38+E35+E34+E33+E32+E29+E28+E25+E22+E21+E20+E17+E16+E13+E12</f>
        <v>145132.14999999994</v>
      </c>
      <c r="D118" s="136">
        <f>C118/10000</f>
        <v>14.513214999999994</v>
      </c>
      <c r="E118" s="134">
        <f>C118+C119</f>
        <v>212781.46000000005</v>
      </c>
      <c r="F118" s="134"/>
    </row>
    <row r="119" spans="1:7" x14ac:dyDescent="0.2">
      <c r="A119" s="363" t="s">
        <v>279</v>
      </c>
      <c r="B119" s="364"/>
      <c r="C119" s="137">
        <f>E114-C118</f>
        <v>67649.310000000114</v>
      </c>
      <c r="D119" s="138">
        <f>C119/10000</f>
        <v>6.7649310000000114</v>
      </c>
    </row>
    <row r="120" spans="1:7" ht="13.5" thickBot="1" x14ac:dyDescent="0.25">
      <c r="A120" s="365" t="s">
        <v>280</v>
      </c>
      <c r="B120" s="366"/>
      <c r="C120" s="139">
        <f>E113+E110+E99</f>
        <v>52008.56</v>
      </c>
      <c r="D120" s="140">
        <f>C120/10000</f>
        <v>5.2008559999999999</v>
      </c>
      <c r="E120" s="134"/>
      <c r="F120" s="66"/>
    </row>
    <row r="121" spans="1:7" ht="13.5" thickBot="1" x14ac:dyDescent="0.25">
      <c r="A121" s="351" t="s">
        <v>292</v>
      </c>
      <c r="B121" s="352"/>
      <c r="C121" s="146" t="s">
        <v>293</v>
      </c>
      <c r="D121" s="146" t="s">
        <v>295</v>
      </c>
      <c r="E121" s="145" t="s">
        <v>298</v>
      </c>
      <c r="F121" s="145" t="s">
        <v>299</v>
      </c>
    </row>
    <row r="122" spans="1:7" ht="13.5" thickBot="1" x14ac:dyDescent="0.25">
      <c r="A122" s="349" t="s">
        <v>296</v>
      </c>
      <c r="B122" s="350"/>
      <c r="C122" s="141">
        <f>E114-C120</f>
        <v>160772.90000000005</v>
      </c>
      <c r="D122" s="141">
        <f>C122*0.01</f>
        <v>1607.7290000000005</v>
      </c>
      <c r="E122" s="141">
        <v>19.312000000000001</v>
      </c>
      <c r="F122" s="142">
        <f>E122*D122</f>
        <v>31048.462448000013</v>
      </c>
      <c r="G122" s="134">
        <f>F122*12</f>
        <v>372581.54937600018</v>
      </c>
    </row>
    <row r="124" spans="1:7" ht="13.5" thickBot="1" x14ac:dyDescent="0.25"/>
    <row r="125" spans="1:7" ht="13.5" thickBot="1" x14ac:dyDescent="0.25">
      <c r="A125" s="353" t="s">
        <v>300</v>
      </c>
      <c r="B125" s="354"/>
      <c r="C125" s="354"/>
      <c r="D125" s="355"/>
    </row>
    <row r="126" spans="1:7" ht="13.5" thickBot="1" x14ac:dyDescent="0.25">
      <c r="A126" s="368" t="s">
        <v>292</v>
      </c>
      <c r="B126" s="369"/>
      <c r="C126" s="369"/>
      <c r="D126" s="147" t="s">
        <v>302</v>
      </c>
    </row>
    <row r="127" spans="1:7" ht="44.45" customHeight="1" x14ac:dyDescent="0.2">
      <c r="A127" s="370" t="s">
        <v>92</v>
      </c>
      <c r="B127" s="371"/>
      <c r="C127" s="371"/>
      <c r="D127" s="148" t="s">
        <v>303</v>
      </c>
    </row>
    <row r="128" spans="1:7" ht="39" thickBot="1" x14ac:dyDescent="0.25">
      <c r="A128" s="372" t="s">
        <v>301</v>
      </c>
      <c r="B128" s="373"/>
      <c r="C128" s="373"/>
      <c r="D128" s="149" t="s">
        <v>303</v>
      </c>
    </row>
    <row r="132" spans="2:7" x14ac:dyDescent="0.2">
      <c r="C132" s="143"/>
    </row>
    <row r="133" spans="2:7" x14ac:dyDescent="0.2">
      <c r="C133" s="143"/>
    </row>
    <row r="135" spans="2:7" s="47" customFormat="1" ht="18" x14ac:dyDescent="0.2">
      <c r="B135" s="367" t="s">
        <v>71</v>
      </c>
      <c r="C135" s="367"/>
      <c r="D135" s="367"/>
      <c r="E135" s="367"/>
      <c r="F135" s="367"/>
      <c r="G135" s="367"/>
    </row>
    <row r="136" spans="2:7" s="47" customFormat="1" ht="18" x14ac:dyDescent="0.2">
      <c r="B136" s="367" t="s">
        <v>8</v>
      </c>
      <c r="C136" s="367"/>
      <c r="D136" s="367"/>
      <c r="E136" s="367"/>
      <c r="F136" s="367"/>
      <c r="G136" s="367"/>
    </row>
    <row r="137" spans="2:7" s="47" customFormat="1" ht="18" x14ac:dyDescent="0.2">
      <c r="B137" s="367" t="s">
        <v>72</v>
      </c>
      <c r="C137" s="367"/>
      <c r="D137" s="367"/>
      <c r="E137" s="367"/>
      <c r="F137" s="367"/>
      <c r="G137" s="367"/>
    </row>
  </sheetData>
  <mergeCells count="45">
    <mergeCell ref="B136:G136"/>
    <mergeCell ref="B137:G137"/>
    <mergeCell ref="A126:C126"/>
    <mergeCell ref="A127:C127"/>
    <mergeCell ref="A128:C128"/>
    <mergeCell ref="B135:G135"/>
    <mergeCell ref="A122:B122"/>
    <mergeCell ref="A121:B121"/>
    <mergeCell ref="A125:D125"/>
    <mergeCell ref="A116:D116"/>
    <mergeCell ref="A117:B117"/>
    <mergeCell ref="A118:B118"/>
    <mergeCell ref="A119:B119"/>
    <mergeCell ref="A120:B120"/>
    <mergeCell ref="F10:F11"/>
    <mergeCell ref="G10:G11"/>
    <mergeCell ref="A1:G1"/>
    <mergeCell ref="A2:G2"/>
    <mergeCell ref="A3:G3"/>
    <mergeCell ref="A4:G4"/>
    <mergeCell ref="A5:G5"/>
    <mergeCell ref="A6:G6"/>
    <mergeCell ref="A8:G8"/>
    <mergeCell ref="A51:E51"/>
    <mergeCell ref="A11:E11"/>
    <mergeCell ref="A15:E15"/>
    <mergeCell ref="A19:E19"/>
    <mergeCell ref="A24:E24"/>
    <mergeCell ref="A27:E27"/>
    <mergeCell ref="A31:E31"/>
    <mergeCell ref="A37:E37"/>
    <mergeCell ref="A38:B38"/>
    <mergeCell ref="A40:E40"/>
    <mergeCell ref="A44:E44"/>
    <mergeCell ref="A47:E47"/>
    <mergeCell ref="A111:E111"/>
    <mergeCell ref="A55:E55"/>
    <mergeCell ref="A59:E59"/>
    <mergeCell ref="A65:E65"/>
    <mergeCell ref="A68:E68"/>
    <mergeCell ref="A71:E71"/>
    <mergeCell ref="B82:D82"/>
    <mergeCell ref="A93:E93"/>
    <mergeCell ref="A97:E97"/>
    <mergeCell ref="A100:E100"/>
  </mergeCells>
  <pageMargins left="0.511811024" right="0.511811024" top="0.78740157499999996" bottom="0.78740157499999996" header="0.31496062000000002" footer="0.31496062000000002"/>
  <pageSetup paperSize="9" scale="5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14337" r:id="rId4">
          <objectPr defaultSize="0" autoPict="0" r:id="rId5">
            <anchor moveWithCells="1" sizeWithCells="1">
              <from>
                <xdr:col>6</xdr:col>
                <xdr:colOff>76200</xdr:colOff>
                <xdr:row>0</xdr:row>
                <xdr:rowOff>95250</xdr:rowOff>
              </from>
              <to>
                <xdr:col>6</xdr:col>
                <xdr:colOff>1076325</xdr:colOff>
                <xdr:row>5</xdr:row>
                <xdr:rowOff>66675</xdr:rowOff>
              </to>
            </anchor>
          </objectPr>
        </oleObject>
      </mc:Choice>
      <mc:Fallback>
        <oleObject progId="CDraw5" shapeId="1433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topLeftCell="A16" workbookViewId="0">
      <selection activeCell="F38" sqref="F38"/>
    </sheetView>
  </sheetViews>
  <sheetFormatPr defaultRowHeight="12.75" x14ac:dyDescent="0.2"/>
  <cols>
    <col min="2" max="2" width="10.42578125" customWidth="1"/>
    <col min="3" max="3" width="19.42578125" customWidth="1"/>
    <col min="4" max="4" width="12.42578125" customWidth="1"/>
    <col min="5" max="6" width="11.85546875" customWidth="1"/>
    <col min="7" max="7" width="14.28515625" customWidth="1"/>
    <col min="8" max="8" width="9.140625" customWidth="1"/>
  </cols>
  <sheetData>
    <row r="1" spans="1:7" x14ac:dyDescent="0.2">
      <c r="A1" s="288" t="s">
        <v>0</v>
      </c>
      <c r="B1" s="289"/>
      <c r="C1" s="289"/>
      <c r="D1" s="289"/>
      <c r="E1" s="289"/>
      <c r="F1" s="289"/>
      <c r="G1" s="290"/>
    </row>
    <row r="2" spans="1:7" ht="27.6" customHeight="1" x14ac:dyDescent="0.2">
      <c r="A2" s="294" t="str">
        <f>'PREÇOS E CUSTOS'!A2:H2</f>
        <v>OBRA: SERVIÇO DE ROÇADA E RECOLHIMENTO E TRANSPORTE DE GRAMA.</v>
      </c>
      <c r="B2" s="295"/>
      <c r="C2" s="295"/>
      <c r="D2" s="295"/>
      <c r="E2" s="295"/>
      <c r="F2" s="295"/>
      <c r="G2" s="296"/>
    </row>
    <row r="3" spans="1:7" ht="22.15" customHeight="1" x14ac:dyDescent="0.2">
      <c r="A3" s="294" t="str">
        <f>CRONOGRAMA!A4</f>
        <v>LOCAL: DIVERSOS LOCAIS DO MUNICIPIO DE ITAQUIRAÍ - MS</v>
      </c>
      <c r="B3" s="295"/>
      <c r="C3" s="295"/>
      <c r="D3" s="295"/>
      <c r="E3" s="295"/>
      <c r="F3" s="295"/>
      <c r="G3" s="296"/>
    </row>
    <row r="4" spans="1:7" ht="13.5" thickBot="1" x14ac:dyDescent="0.25">
      <c r="A4" s="285" t="str">
        <f>'PREÇOS E CUSTOS'!A6:H6</f>
        <v>DATA : JUNHO DE 2024</v>
      </c>
      <c r="B4" s="286"/>
      <c r="C4" s="286"/>
      <c r="D4" s="286"/>
      <c r="E4" s="286"/>
      <c r="F4" s="286"/>
      <c r="G4" s="287"/>
    </row>
    <row r="5" spans="1:7" x14ac:dyDescent="0.2">
      <c r="A5" s="376" t="s">
        <v>58</v>
      </c>
      <c r="B5" s="376"/>
      <c r="C5" s="376"/>
      <c r="D5" s="376"/>
      <c r="E5" s="376"/>
      <c r="F5" s="376"/>
      <c r="G5" s="376"/>
    </row>
    <row r="6" spans="1:7" ht="13.5" thickBot="1" x14ac:dyDescent="0.25"/>
    <row r="7" spans="1:7" ht="13.5" thickBot="1" x14ac:dyDescent="0.25">
      <c r="A7" s="22"/>
      <c r="B7" s="23"/>
      <c r="C7" s="23"/>
      <c r="D7" s="23"/>
      <c r="E7" s="23"/>
      <c r="F7" s="23"/>
      <c r="G7" s="24"/>
    </row>
    <row r="8" spans="1:7" x14ac:dyDescent="0.2">
      <c r="A8" s="25"/>
      <c r="B8" s="26" t="s">
        <v>20</v>
      </c>
      <c r="C8" s="27" t="s">
        <v>21</v>
      </c>
      <c r="D8" s="377" t="s">
        <v>22</v>
      </c>
      <c r="E8" s="378"/>
      <c r="F8" s="28"/>
      <c r="G8" s="29"/>
    </row>
    <row r="9" spans="1:7" x14ac:dyDescent="0.2">
      <c r="A9" s="30"/>
      <c r="B9" s="31" t="s">
        <v>23</v>
      </c>
      <c r="C9" s="32" t="s">
        <v>24</v>
      </c>
      <c r="D9" s="379">
        <v>4.58</v>
      </c>
      <c r="E9" s="380"/>
      <c r="F9" s="33"/>
      <c r="G9" s="34"/>
    </row>
    <row r="10" spans="1:7" x14ac:dyDescent="0.2">
      <c r="A10" s="30"/>
      <c r="B10" s="31" t="s">
        <v>25</v>
      </c>
      <c r="C10" s="32" t="s">
        <v>26</v>
      </c>
      <c r="D10" s="374">
        <v>2</v>
      </c>
      <c r="E10" s="375"/>
      <c r="F10" s="33"/>
      <c r="G10" s="34"/>
    </row>
    <row r="11" spans="1:7" x14ac:dyDescent="0.2">
      <c r="A11" s="30"/>
      <c r="B11" s="31" t="s">
        <v>27</v>
      </c>
      <c r="C11" s="32" t="s">
        <v>28</v>
      </c>
      <c r="D11" s="374">
        <v>1.8</v>
      </c>
      <c r="E11" s="375"/>
      <c r="F11" s="33"/>
      <c r="G11" s="34"/>
    </row>
    <row r="12" spans="1:7" x14ac:dyDescent="0.2">
      <c r="A12" s="30"/>
      <c r="B12" s="31" t="s">
        <v>29</v>
      </c>
      <c r="C12" s="32" t="s">
        <v>30</v>
      </c>
      <c r="D12" s="374">
        <v>7.5</v>
      </c>
      <c r="E12" s="375"/>
      <c r="F12" s="33"/>
      <c r="G12" s="34"/>
    </row>
    <row r="13" spans="1:7" ht="13.5" thickBot="1" x14ac:dyDescent="0.25">
      <c r="A13" s="30"/>
      <c r="B13" s="31" t="s">
        <v>31</v>
      </c>
      <c r="C13" s="32" t="s">
        <v>32</v>
      </c>
      <c r="D13" s="374">
        <v>0.49</v>
      </c>
      <c r="E13" s="375"/>
      <c r="F13" s="33"/>
      <c r="G13" s="34"/>
    </row>
    <row r="14" spans="1:7" x14ac:dyDescent="0.2">
      <c r="A14" s="30"/>
      <c r="B14" s="31" t="s">
        <v>33</v>
      </c>
      <c r="C14" s="32" t="s">
        <v>34</v>
      </c>
      <c r="D14" s="374">
        <v>3</v>
      </c>
      <c r="E14" s="375"/>
      <c r="F14" s="383">
        <f>SUM(D14+D15+D16)</f>
        <v>6.15</v>
      </c>
      <c r="G14" s="34"/>
    </row>
    <row r="15" spans="1:7" x14ac:dyDescent="0.2">
      <c r="A15" s="30"/>
      <c r="B15" s="31" t="s">
        <v>35</v>
      </c>
      <c r="C15" s="32" t="s">
        <v>36</v>
      </c>
      <c r="D15" s="374">
        <v>1.65</v>
      </c>
      <c r="E15" s="375"/>
      <c r="F15" s="384"/>
      <c r="G15" s="34"/>
    </row>
    <row r="16" spans="1:7" ht="13.5" thickBot="1" x14ac:dyDescent="0.25">
      <c r="A16" s="30"/>
      <c r="B16" s="35" t="s">
        <v>37</v>
      </c>
      <c r="C16" s="36" t="s">
        <v>38</v>
      </c>
      <c r="D16" s="386">
        <v>1.5</v>
      </c>
      <c r="E16" s="387"/>
      <c r="F16" s="385"/>
      <c r="G16" s="34"/>
    </row>
    <row r="17" spans="1:7" x14ac:dyDescent="0.2">
      <c r="A17" s="30"/>
      <c r="G17" s="34"/>
    </row>
    <row r="18" spans="1:7" x14ac:dyDescent="0.2">
      <c r="A18" s="30"/>
      <c r="G18" s="34"/>
    </row>
    <row r="19" spans="1:7" x14ac:dyDescent="0.2">
      <c r="A19" s="37"/>
      <c r="B19" s="388" t="s">
        <v>59</v>
      </c>
      <c r="C19" s="388"/>
      <c r="D19" s="388"/>
      <c r="E19" s="388"/>
      <c r="F19" s="388"/>
      <c r="G19" s="389"/>
    </row>
    <row r="20" spans="1:7" x14ac:dyDescent="0.2">
      <c r="A20" s="390" t="s">
        <v>39</v>
      </c>
      <c r="B20" s="381"/>
      <c r="C20" s="381"/>
      <c r="D20" s="381"/>
      <c r="E20" s="381"/>
      <c r="F20" s="381"/>
      <c r="G20" s="34"/>
    </row>
    <row r="21" spans="1:7" x14ac:dyDescent="0.2">
      <c r="A21" s="30"/>
      <c r="G21" s="34"/>
    </row>
    <row r="22" spans="1:7" ht="13.5" thickBot="1" x14ac:dyDescent="0.25">
      <c r="A22" s="30"/>
      <c r="B22" s="381"/>
      <c r="C22" s="381"/>
      <c r="D22" s="381"/>
      <c r="E22" s="381"/>
      <c r="F22" s="381"/>
      <c r="G22" s="34"/>
    </row>
    <row r="23" spans="1:7" ht="13.5" thickBot="1" x14ac:dyDescent="0.25">
      <c r="A23" s="30"/>
      <c r="B23" s="38" t="s">
        <v>60</v>
      </c>
      <c r="C23" s="62">
        <f>((1+D9/100)*(1+D10/100)*(1+D11/100)*(1+D12/100)*(1+D13/100)/(1-F14/100)-1)</f>
        <v>0.24995282025310583</v>
      </c>
      <c r="G23" s="34"/>
    </row>
    <row r="24" spans="1:7" ht="13.5" thickBot="1" x14ac:dyDescent="0.25">
      <c r="A24" s="39"/>
      <c r="B24" s="40"/>
      <c r="C24" s="40"/>
      <c r="D24" s="40"/>
      <c r="E24" s="40"/>
      <c r="F24" s="40"/>
      <c r="G24" s="41"/>
    </row>
    <row r="30" spans="1:7" x14ac:dyDescent="0.2">
      <c r="A30" s="376" t="s">
        <v>71</v>
      </c>
      <c r="B30" s="382"/>
      <c r="C30" s="382"/>
      <c r="D30" s="382"/>
      <c r="E30" s="382"/>
      <c r="F30" s="382"/>
    </row>
    <row r="31" spans="1:7" x14ac:dyDescent="0.2">
      <c r="A31" s="376" t="s">
        <v>40</v>
      </c>
      <c r="B31" s="382"/>
      <c r="C31" s="382"/>
      <c r="D31" s="382"/>
      <c r="E31" s="382"/>
      <c r="F31" s="382"/>
    </row>
    <row r="32" spans="1:7" x14ac:dyDescent="0.2">
      <c r="A32" s="376" t="s">
        <v>73</v>
      </c>
      <c r="B32" s="382"/>
      <c r="C32" s="382"/>
      <c r="D32" s="382"/>
      <c r="E32" s="382"/>
      <c r="F32" s="382"/>
    </row>
  </sheetData>
  <mergeCells count="21">
    <mergeCell ref="B22:F22"/>
    <mergeCell ref="A30:F30"/>
    <mergeCell ref="A31:F31"/>
    <mergeCell ref="A32:F32"/>
    <mergeCell ref="D14:E14"/>
    <mergeCell ref="F14:F16"/>
    <mergeCell ref="D15:E15"/>
    <mergeCell ref="D16:E16"/>
    <mergeCell ref="B19:G19"/>
    <mergeCell ref="A20:F20"/>
    <mergeCell ref="D13:E13"/>
    <mergeCell ref="A1:G1"/>
    <mergeCell ref="A2:G2"/>
    <mergeCell ref="A5:G5"/>
    <mergeCell ref="A3:G3"/>
    <mergeCell ref="A4:G4"/>
    <mergeCell ref="D8:E8"/>
    <mergeCell ref="D9:E9"/>
    <mergeCell ref="D10:E10"/>
    <mergeCell ref="D11:E11"/>
    <mergeCell ref="D12:E12"/>
  </mergeCells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0" r:id="rId4">
          <objectPr defaultSize="0" autoPict="0" r:id="rId5">
            <anchor moveWithCells="1" sizeWithCells="1">
              <from>
                <xdr:col>6</xdr:col>
                <xdr:colOff>47625</xdr:colOff>
                <xdr:row>0</xdr:row>
                <xdr:rowOff>66675</xdr:rowOff>
              </from>
              <to>
                <xdr:col>6</xdr:col>
                <xdr:colOff>857250</xdr:colOff>
                <xdr:row>3</xdr:row>
                <xdr:rowOff>66675</xdr:rowOff>
              </to>
            </anchor>
          </objectPr>
        </oleObject>
      </mc:Choice>
      <mc:Fallback>
        <oleObject progId="CDraw5" shapeId="2050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4"/>
  <sheetViews>
    <sheetView workbookViewId="0">
      <selection activeCell="B32" sqref="B32"/>
    </sheetView>
  </sheetViews>
  <sheetFormatPr defaultColWidth="9.140625" defaultRowHeight="15" x14ac:dyDescent="0.2"/>
  <cols>
    <col min="1" max="1" width="17" style="47" customWidth="1"/>
    <col min="2" max="2" width="80.85546875" style="59" customWidth="1"/>
    <col min="3" max="3" width="32.140625" style="67" customWidth="1"/>
    <col min="4" max="4" width="11" style="47" bestFit="1" customWidth="1"/>
    <col min="5" max="251" width="9.140625" style="47"/>
    <col min="252" max="252" width="17" style="47" customWidth="1"/>
    <col min="253" max="253" width="80.85546875" style="47" customWidth="1"/>
    <col min="254" max="254" width="32.140625" style="47" customWidth="1"/>
    <col min="255" max="507" width="9.140625" style="47"/>
    <col min="508" max="508" width="17" style="47" customWidth="1"/>
    <col min="509" max="509" width="80.85546875" style="47" customWidth="1"/>
    <col min="510" max="510" width="32.140625" style="47" customWidth="1"/>
    <col min="511" max="763" width="9.140625" style="47"/>
    <col min="764" max="764" width="17" style="47" customWidth="1"/>
    <col min="765" max="765" width="80.85546875" style="47" customWidth="1"/>
    <col min="766" max="766" width="32.140625" style="47" customWidth="1"/>
    <col min="767" max="1019" width="9.140625" style="47"/>
    <col min="1020" max="1020" width="17" style="47" customWidth="1"/>
    <col min="1021" max="1021" width="80.85546875" style="47" customWidth="1"/>
    <col min="1022" max="1022" width="32.140625" style="47" customWidth="1"/>
    <col min="1023" max="1275" width="9.140625" style="47"/>
    <col min="1276" max="1276" width="17" style="47" customWidth="1"/>
    <col min="1277" max="1277" width="80.85546875" style="47" customWidth="1"/>
    <col min="1278" max="1278" width="32.140625" style="47" customWidth="1"/>
    <col min="1279" max="1531" width="9.140625" style="47"/>
    <col min="1532" max="1532" width="17" style="47" customWidth="1"/>
    <col min="1533" max="1533" width="80.85546875" style="47" customWidth="1"/>
    <col min="1534" max="1534" width="32.140625" style="47" customWidth="1"/>
    <col min="1535" max="1787" width="9.140625" style="47"/>
    <col min="1788" max="1788" width="17" style="47" customWidth="1"/>
    <col min="1789" max="1789" width="80.85546875" style="47" customWidth="1"/>
    <col min="1790" max="1790" width="32.140625" style="47" customWidth="1"/>
    <col min="1791" max="2043" width="9.140625" style="47"/>
    <col min="2044" max="2044" width="17" style="47" customWidth="1"/>
    <col min="2045" max="2045" width="80.85546875" style="47" customWidth="1"/>
    <col min="2046" max="2046" width="32.140625" style="47" customWidth="1"/>
    <col min="2047" max="2299" width="9.140625" style="47"/>
    <col min="2300" max="2300" width="17" style="47" customWidth="1"/>
    <col min="2301" max="2301" width="80.85546875" style="47" customWidth="1"/>
    <col min="2302" max="2302" width="32.140625" style="47" customWidth="1"/>
    <col min="2303" max="2555" width="9.140625" style="47"/>
    <col min="2556" max="2556" width="17" style="47" customWidth="1"/>
    <col min="2557" max="2557" width="80.85546875" style="47" customWidth="1"/>
    <col min="2558" max="2558" width="32.140625" style="47" customWidth="1"/>
    <col min="2559" max="2811" width="9.140625" style="47"/>
    <col min="2812" max="2812" width="17" style="47" customWidth="1"/>
    <col min="2813" max="2813" width="80.85546875" style="47" customWidth="1"/>
    <col min="2814" max="2814" width="32.140625" style="47" customWidth="1"/>
    <col min="2815" max="3067" width="9.140625" style="47"/>
    <col min="3068" max="3068" width="17" style="47" customWidth="1"/>
    <col min="3069" max="3069" width="80.85546875" style="47" customWidth="1"/>
    <col min="3070" max="3070" width="32.140625" style="47" customWidth="1"/>
    <col min="3071" max="3323" width="9.140625" style="47"/>
    <col min="3324" max="3324" width="17" style="47" customWidth="1"/>
    <col min="3325" max="3325" width="80.85546875" style="47" customWidth="1"/>
    <col min="3326" max="3326" width="32.140625" style="47" customWidth="1"/>
    <col min="3327" max="3579" width="9.140625" style="47"/>
    <col min="3580" max="3580" width="17" style="47" customWidth="1"/>
    <col min="3581" max="3581" width="80.85546875" style="47" customWidth="1"/>
    <col min="3582" max="3582" width="32.140625" style="47" customWidth="1"/>
    <col min="3583" max="3835" width="9.140625" style="47"/>
    <col min="3836" max="3836" width="17" style="47" customWidth="1"/>
    <col min="3837" max="3837" width="80.85546875" style="47" customWidth="1"/>
    <col min="3838" max="3838" width="32.140625" style="47" customWidth="1"/>
    <col min="3839" max="4091" width="9.140625" style="47"/>
    <col min="4092" max="4092" width="17" style="47" customWidth="1"/>
    <col min="4093" max="4093" width="80.85546875" style="47" customWidth="1"/>
    <col min="4094" max="4094" width="32.140625" style="47" customWidth="1"/>
    <col min="4095" max="4347" width="9.140625" style="47"/>
    <col min="4348" max="4348" width="17" style="47" customWidth="1"/>
    <col min="4349" max="4349" width="80.85546875" style="47" customWidth="1"/>
    <col min="4350" max="4350" width="32.140625" style="47" customWidth="1"/>
    <col min="4351" max="4603" width="9.140625" style="47"/>
    <col min="4604" max="4604" width="17" style="47" customWidth="1"/>
    <col min="4605" max="4605" width="80.85546875" style="47" customWidth="1"/>
    <col min="4606" max="4606" width="32.140625" style="47" customWidth="1"/>
    <col min="4607" max="4859" width="9.140625" style="47"/>
    <col min="4860" max="4860" width="17" style="47" customWidth="1"/>
    <col min="4861" max="4861" width="80.85546875" style="47" customWidth="1"/>
    <col min="4862" max="4862" width="32.140625" style="47" customWidth="1"/>
    <col min="4863" max="5115" width="9.140625" style="47"/>
    <col min="5116" max="5116" width="17" style="47" customWidth="1"/>
    <col min="5117" max="5117" width="80.85546875" style="47" customWidth="1"/>
    <col min="5118" max="5118" width="32.140625" style="47" customWidth="1"/>
    <col min="5119" max="5371" width="9.140625" style="47"/>
    <col min="5372" max="5372" width="17" style="47" customWidth="1"/>
    <col min="5373" max="5373" width="80.85546875" style="47" customWidth="1"/>
    <col min="5374" max="5374" width="32.140625" style="47" customWidth="1"/>
    <col min="5375" max="5627" width="9.140625" style="47"/>
    <col min="5628" max="5628" width="17" style="47" customWidth="1"/>
    <col min="5629" max="5629" width="80.85546875" style="47" customWidth="1"/>
    <col min="5630" max="5630" width="32.140625" style="47" customWidth="1"/>
    <col min="5631" max="5883" width="9.140625" style="47"/>
    <col min="5884" max="5884" width="17" style="47" customWidth="1"/>
    <col min="5885" max="5885" width="80.85546875" style="47" customWidth="1"/>
    <col min="5886" max="5886" width="32.140625" style="47" customWidth="1"/>
    <col min="5887" max="6139" width="9.140625" style="47"/>
    <col min="6140" max="6140" width="17" style="47" customWidth="1"/>
    <col min="6141" max="6141" width="80.85546875" style="47" customWidth="1"/>
    <col min="6142" max="6142" width="32.140625" style="47" customWidth="1"/>
    <col min="6143" max="6395" width="9.140625" style="47"/>
    <col min="6396" max="6396" width="17" style="47" customWidth="1"/>
    <col min="6397" max="6397" width="80.85546875" style="47" customWidth="1"/>
    <col min="6398" max="6398" width="32.140625" style="47" customWidth="1"/>
    <col min="6399" max="6651" width="9.140625" style="47"/>
    <col min="6652" max="6652" width="17" style="47" customWidth="1"/>
    <col min="6653" max="6653" width="80.85546875" style="47" customWidth="1"/>
    <col min="6654" max="6654" width="32.140625" style="47" customWidth="1"/>
    <col min="6655" max="6907" width="9.140625" style="47"/>
    <col min="6908" max="6908" width="17" style="47" customWidth="1"/>
    <col min="6909" max="6909" width="80.85546875" style="47" customWidth="1"/>
    <col min="6910" max="6910" width="32.140625" style="47" customWidth="1"/>
    <col min="6911" max="7163" width="9.140625" style="47"/>
    <col min="7164" max="7164" width="17" style="47" customWidth="1"/>
    <col min="7165" max="7165" width="80.85546875" style="47" customWidth="1"/>
    <col min="7166" max="7166" width="32.140625" style="47" customWidth="1"/>
    <col min="7167" max="7419" width="9.140625" style="47"/>
    <col min="7420" max="7420" width="17" style="47" customWidth="1"/>
    <col min="7421" max="7421" width="80.85546875" style="47" customWidth="1"/>
    <col min="7422" max="7422" width="32.140625" style="47" customWidth="1"/>
    <col min="7423" max="7675" width="9.140625" style="47"/>
    <col min="7676" max="7676" width="17" style="47" customWidth="1"/>
    <col min="7677" max="7677" width="80.85546875" style="47" customWidth="1"/>
    <col min="7678" max="7678" width="32.140625" style="47" customWidth="1"/>
    <col min="7679" max="7931" width="9.140625" style="47"/>
    <col min="7932" max="7932" width="17" style="47" customWidth="1"/>
    <col min="7933" max="7933" width="80.85546875" style="47" customWidth="1"/>
    <col min="7934" max="7934" width="32.140625" style="47" customWidth="1"/>
    <col min="7935" max="8187" width="9.140625" style="47"/>
    <col min="8188" max="8188" width="17" style="47" customWidth="1"/>
    <col min="8189" max="8189" width="80.85546875" style="47" customWidth="1"/>
    <col min="8190" max="8190" width="32.140625" style="47" customWidth="1"/>
    <col min="8191" max="8443" width="9.140625" style="47"/>
    <col min="8444" max="8444" width="17" style="47" customWidth="1"/>
    <col min="8445" max="8445" width="80.85546875" style="47" customWidth="1"/>
    <col min="8446" max="8446" width="32.140625" style="47" customWidth="1"/>
    <col min="8447" max="8699" width="9.140625" style="47"/>
    <col min="8700" max="8700" width="17" style="47" customWidth="1"/>
    <col min="8701" max="8701" width="80.85546875" style="47" customWidth="1"/>
    <col min="8702" max="8702" width="32.140625" style="47" customWidth="1"/>
    <col min="8703" max="8955" width="9.140625" style="47"/>
    <col min="8956" max="8956" width="17" style="47" customWidth="1"/>
    <col min="8957" max="8957" width="80.85546875" style="47" customWidth="1"/>
    <col min="8958" max="8958" width="32.140625" style="47" customWidth="1"/>
    <col min="8959" max="9211" width="9.140625" style="47"/>
    <col min="9212" max="9212" width="17" style="47" customWidth="1"/>
    <col min="9213" max="9213" width="80.85546875" style="47" customWidth="1"/>
    <col min="9214" max="9214" width="32.140625" style="47" customWidth="1"/>
    <col min="9215" max="9467" width="9.140625" style="47"/>
    <col min="9468" max="9468" width="17" style="47" customWidth="1"/>
    <col min="9469" max="9469" width="80.85546875" style="47" customWidth="1"/>
    <col min="9470" max="9470" width="32.140625" style="47" customWidth="1"/>
    <col min="9471" max="9723" width="9.140625" style="47"/>
    <col min="9724" max="9724" width="17" style="47" customWidth="1"/>
    <col min="9725" max="9725" width="80.85546875" style="47" customWidth="1"/>
    <col min="9726" max="9726" width="32.140625" style="47" customWidth="1"/>
    <col min="9727" max="9979" width="9.140625" style="47"/>
    <col min="9980" max="9980" width="17" style="47" customWidth="1"/>
    <col min="9981" max="9981" width="80.85546875" style="47" customWidth="1"/>
    <col min="9982" max="9982" width="32.140625" style="47" customWidth="1"/>
    <col min="9983" max="10235" width="9.140625" style="47"/>
    <col min="10236" max="10236" width="17" style="47" customWidth="1"/>
    <col min="10237" max="10237" width="80.85546875" style="47" customWidth="1"/>
    <col min="10238" max="10238" width="32.140625" style="47" customWidth="1"/>
    <col min="10239" max="10491" width="9.140625" style="47"/>
    <col min="10492" max="10492" width="17" style="47" customWidth="1"/>
    <col min="10493" max="10493" width="80.85546875" style="47" customWidth="1"/>
    <col min="10494" max="10494" width="32.140625" style="47" customWidth="1"/>
    <col min="10495" max="10747" width="9.140625" style="47"/>
    <col min="10748" max="10748" width="17" style="47" customWidth="1"/>
    <col min="10749" max="10749" width="80.85546875" style="47" customWidth="1"/>
    <col min="10750" max="10750" width="32.140625" style="47" customWidth="1"/>
    <col min="10751" max="11003" width="9.140625" style="47"/>
    <col min="11004" max="11004" width="17" style="47" customWidth="1"/>
    <col min="11005" max="11005" width="80.85546875" style="47" customWidth="1"/>
    <col min="11006" max="11006" width="32.140625" style="47" customWidth="1"/>
    <col min="11007" max="11259" width="9.140625" style="47"/>
    <col min="11260" max="11260" width="17" style="47" customWidth="1"/>
    <col min="11261" max="11261" width="80.85546875" style="47" customWidth="1"/>
    <col min="11262" max="11262" width="32.140625" style="47" customWidth="1"/>
    <col min="11263" max="11515" width="9.140625" style="47"/>
    <col min="11516" max="11516" width="17" style="47" customWidth="1"/>
    <col min="11517" max="11517" width="80.85546875" style="47" customWidth="1"/>
    <col min="11518" max="11518" width="32.140625" style="47" customWidth="1"/>
    <col min="11519" max="11771" width="9.140625" style="47"/>
    <col min="11772" max="11772" width="17" style="47" customWidth="1"/>
    <col min="11773" max="11773" width="80.85546875" style="47" customWidth="1"/>
    <col min="11774" max="11774" width="32.140625" style="47" customWidth="1"/>
    <col min="11775" max="12027" width="9.140625" style="47"/>
    <col min="12028" max="12028" width="17" style="47" customWidth="1"/>
    <col min="12029" max="12029" width="80.85546875" style="47" customWidth="1"/>
    <col min="12030" max="12030" width="32.140625" style="47" customWidth="1"/>
    <col min="12031" max="12283" width="9.140625" style="47"/>
    <col min="12284" max="12284" width="17" style="47" customWidth="1"/>
    <col min="12285" max="12285" width="80.85546875" style="47" customWidth="1"/>
    <col min="12286" max="12286" width="32.140625" style="47" customWidth="1"/>
    <col min="12287" max="12539" width="9.140625" style="47"/>
    <col min="12540" max="12540" width="17" style="47" customWidth="1"/>
    <col min="12541" max="12541" width="80.85546875" style="47" customWidth="1"/>
    <col min="12542" max="12542" width="32.140625" style="47" customWidth="1"/>
    <col min="12543" max="12795" width="9.140625" style="47"/>
    <col min="12796" max="12796" width="17" style="47" customWidth="1"/>
    <col min="12797" max="12797" width="80.85546875" style="47" customWidth="1"/>
    <col min="12798" max="12798" width="32.140625" style="47" customWidth="1"/>
    <col min="12799" max="13051" width="9.140625" style="47"/>
    <col min="13052" max="13052" width="17" style="47" customWidth="1"/>
    <col min="13053" max="13053" width="80.85546875" style="47" customWidth="1"/>
    <col min="13054" max="13054" width="32.140625" style="47" customWidth="1"/>
    <col min="13055" max="13307" width="9.140625" style="47"/>
    <col min="13308" max="13308" width="17" style="47" customWidth="1"/>
    <col min="13309" max="13309" width="80.85546875" style="47" customWidth="1"/>
    <col min="13310" max="13310" width="32.140625" style="47" customWidth="1"/>
    <col min="13311" max="13563" width="9.140625" style="47"/>
    <col min="13564" max="13564" width="17" style="47" customWidth="1"/>
    <col min="13565" max="13565" width="80.85546875" style="47" customWidth="1"/>
    <col min="13566" max="13566" width="32.140625" style="47" customWidth="1"/>
    <col min="13567" max="13819" width="9.140625" style="47"/>
    <col min="13820" max="13820" width="17" style="47" customWidth="1"/>
    <col min="13821" max="13821" width="80.85546875" style="47" customWidth="1"/>
    <col min="13822" max="13822" width="32.140625" style="47" customWidth="1"/>
    <col min="13823" max="14075" width="9.140625" style="47"/>
    <col min="14076" max="14076" width="17" style="47" customWidth="1"/>
    <col min="14077" max="14077" width="80.85546875" style="47" customWidth="1"/>
    <col min="14078" max="14078" width="32.140625" style="47" customWidth="1"/>
    <col min="14079" max="14331" width="9.140625" style="47"/>
    <col min="14332" max="14332" width="17" style="47" customWidth="1"/>
    <col min="14333" max="14333" width="80.85546875" style="47" customWidth="1"/>
    <col min="14334" max="14334" width="32.140625" style="47" customWidth="1"/>
    <col min="14335" max="14587" width="9.140625" style="47"/>
    <col min="14588" max="14588" width="17" style="47" customWidth="1"/>
    <col min="14589" max="14589" width="80.85546875" style="47" customWidth="1"/>
    <col min="14590" max="14590" width="32.140625" style="47" customWidth="1"/>
    <col min="14591" max="14843" width="9.140625" style="47"/>
    <col min="14844" max="14844" width="17" style="47" customWidth="1"/>
    <col min="14845" max="14845" width="80.85546875" style="47" customWidth="1"/>
    <col min="14846" max="14846" width="32.140625" style="47" customWidth="1"/>
    <col min="14847" max="15099" width="9.140625" style="47"/>
    <col min="15100" max="15100" width="17" style="47" customWidth="1"/>
    <col min="15101" max="15101" width="80.85546875" style="47" customWidth="1"/>
    <col min="15102" max="15102" width="32.140625" style="47" customWidth="1"/>
    <col min="15103" max="15355" width="9.140625" style="47"/>
    <col min="15356" max="15356" width="17" style="47" customWidth="1"/>
    <col min="15357" max="15357" width="80.85546875" style="47" customWidth="1"/>
    <col min="15358" max="15358" width="32.140625" style="47" customWidth="1"/>
    <col min="15359" max="15611" width="9.140625" style="47"/>
    <col min="15612" max="15612" width="17" style="47" customWidth="1"/>
    <col min="15613" max="15613" width="80.85546875" style="47" customWidth="1"/>
    <col min="15614" max="15614" width="32.140625" style="47" customWidth="1"/>
    <col min="15615" max="15867" width="9.140625" style="47"/>
    <col min="15868" max="15868" width="17" style="47" customWidth="1"/>
    <col min="15869" max="15869" width="80.85546875" style="47" customWidth="1"/>
    <col min="15870" max="15870" width="32.140625" style="47" customWidth="1"/>
    <col min="15871" max="16123" width="9.140625" style="47"/>
    <col min="16124" max="16124" width="17" style="47" customWidth="1"/>
    <col min="16125" max="16125" width="80.85546875" style="47" customWidth="1"/>
    <col min="16126" max="16126" width="32.140625" style="47" customWidth="1"/>
    <col min="16127" max="16384" width="9.140625" style="47"/>
  </cols>
  <sheetData>
    <row r="1" spans="1:9" ht="14.25" x14ac:dyDescent="0.2">
      <c r="A1" s="288" t="s">
        <v>0</v>
      </c>
      <c r="B1" s="289"/>
      <c r="C1" s="290"/>
    </row>
    <row r="2" spans="1:9" ht="14.25" x14ac:dyDescent="0.2">
      <c r="A2" s="291" t="str">
        <f>'PREÇOS E CUSTOS'!A2:H2</f>
        <v>OBRA: SERVIÇO DE ROÇADA E RECOLHIMENTO E TRANSPORTE DE GRAMA.</v>
      </c>
      <c r="B2" s="292"/>
      <c r="C2" s="293"/>
    </row>
    <row r="3" spans="1:9" ht="14.25" x14ac:dyDescent="0.2">
      <c r="A3" s="294" t="str">
        <f>'PREÇOS E CUSTOS'!A3:H3</f>
        <v>LOCAL: DIVERSOS LOCAIS DO MUNICIPIO DE ITAQUIRAÍ - MS</v>
      </c>
      <c r="B3" s="295"/>
      <c r="C3" s="296"/>
    </row>
    <row r="4" spans="1:9" ht="14.25" x14ac:dyDescent="0.2">
      <c r="A4" s="291" t="str">
        <f>CRONOGRAMA!A5</f>
        <v>FONTE DE PREÇOS: SINAPI 05/2024  /  SICRO 01/2024.</v>
      </c>
      <c r="B4" s="292"/>
      <c r="C4" s="293"/>
    </row>
    <row r="5" spans="1:9" ht="14.25" x14ac:dyDescent="0.2">
      <c r="A5" s="291" t="s">
        <v>288</v>
      </c>
      <c r="B5" s="292"/>
      <c r="C5" s="293"/>
    </row>
    <row r="6" spans="1:9" thickBot="1" x14ac:dyDescent="0.25">
      <c r="A6" s="285" t="str">
        <f>'PREÇOS E CUSTOS'!A6:H6</f>
        <v>DATA : JUNHO DE 2024</v>
      </c>
      <c r="B6" s="286"/>
      <c r="C6" s="287"/>
    </row>
    <row r="7" spans="1:9" x14ac:dyDescent="0.2">
      <c r="A7" s="48"/>
      <c r="B7" s="48"/>
    </row>
    <row r="8" spans="1:9" ht="18" x14ac:dyDescent="0.2">
      <c r="A8" s="393" t="s">
        <v>62</v>
      </c>
      <c r="B8" s="393"/>
      <c r="C8" s="393"/>
    </row>
    <row r="9" spans="1:9" x14ac:dyDescent="0.2">
      <c r="A9" s="61"/>
      <c r="B9" s="50"/>
      <c r="C9" s="68"/>
    </row>
    <row r="10" spans="1:9" x14ac:dyDescent="0.2">
      <c r="A10" s="51" t="s">
        <v>48</v>
      </c>
      <c r="B10" s="52" t="s">
        <v>49</v>
      </c>
      <c r="C10" s="69" t="s">
        <v>63</v>
      </c>
    </row>
    <row r="11" spans="1:9" ht="15" hidden="1" customHeight="1" x14ac:dyDescent="0.2">
      <c r="A11" s="53">
        <v>90781</v>
      </c>
      <c r="B11" s="55"/>
      <c r="C11" s="70"/>
    </row>
    <row r="12" spans="1:9" ht="15" hidden="1" customHeight="1" x14ac:dyDescent="0.2">
      <c r="A12" s="54" t="s">
        <v>50</v>
      </c>
      <c r="B12" s="394" t="s">
        <v>51</v>
      </c>
      <c r="C12" s="70"/>
    </row>
    <row r="13" spans="1:9" ht="15" hidden="1" customHeight="1" x14ac:dyDescent="0.2">
      <c r="A13" s="53">
        <v>88253</v>
      </c>
      <c r="B13" s="394"/>
      <c r="C13" s="70"/>
    </row>
    <row r="14" spans="1:9" ht="15" hidden="1" customHeight="1" x14ac:dyDescent="0.2">
      <c r="A14" s="54" t="s">
        <v>52</v>
      </c>
      <c r="B14" s="394" t="s">
        <v>45</v>
      </c>
      <c r="C14" s="71"/>
      <c r="D14" s="56"/>
      <c r="E14" s="56"/>
      <c r="F14" s="56"/>
      <c r="G14" s="56"/>
      <c r="H14" s="56"/>
      <c r="I14" s="56"/>
    </row>
    <row r="15" spans="1:9" ht="15" hidden="1" customHeight="1" x14ac:dyDescent="0.2">
      <c r="A15" s="53">
        <v>90776</v>
      </c>
      <c r="B15" s="394"/>
      <c r="C15" s="71"/>
      <c r="D15" s="56"/>
      <c r="E15" s="56"/>
      <c r="F15" s="56"/>
      <c r="G15" s="56"/>
      <c r="H15" s="56"/>
      <c r="I15" s="56"/>
    </row>
    <row r="16" spans="1:9" hidden="1" x14ac:dyDescent="0.2">
      <c r="A16" s="54"/>
      <c r="B16" s="57" t="e">
        <v>#REF!</v>
      </c>
      <c r="C16" s="72"/>
    </row>
    <row r="17" spans="1:4" x14ac:dyDescent="0.2">
      <c r="A17" s="58" t="s">
        <v>57</v>
      </c>
      <c r="B17" s="73" t="str">
        <f>'PREÇOS E CUSTOS'!C11</f>
        <v xml:space="preserve">SERVIÇO  01 </v>
      </c>
      <c r="C17" s="74">
        <f>'PREÇOS E CUSTOS'!H16</f>
        <v>231733.37</v>
      </c>
      <c r="D17" s="273">
        <v>231733.37</v>
      </c>
    </row>
    <row r="18" spans="1:4" x14ac:dyDescent="0.2">
      <c r="A18" s="58" t="s">
        <v>53</v>
      </c>
      <c r="B18" s="88" t="str">
        <f>'PREÇOS E CUSTOS'!C17</f>
        <v>SERVIÇO 02</v>
      </c>
      <c r="C18" s="74">
        <f>'PREÇOS E CUSTOS'!H22</f>
        <v>1663788.2599999998</v>
      </c>
    </row>
    <row r="19" spans="1:4" x14ac:dyDescent="0.2">
      <c r="A19" s="58" t="s">
        <v>54</v>
      </c>
      <c r="B19" s="73" t="s">
        <v>80</v>
      </c>
      <c r="C19" s="74">
        <f>'PREÇOS E CUSTOS'!H26</f>
        <v>124185.60000000001</v>
      </c>
    </row>
    <row r="20" spans="1:4" ht="18" x14ac:dyDescent="0.2">
      <c r="A20" s="75"/>
      <c r="B20" s="73" t="s">
        <v>14</v>
      </c>
      <c r="C20" s="74">
        <f>SUM(C17:C19)</f>
        <v>2019707.23</v>
      </c>
    </row>
    <row r="23" spans="1:4" ht="18" x14ac:dyDescent="0.2">
      <c r="B23" s="391"/>
      <c r="C23" s="392"/>
    </row>
    <row r="28" spans="1:4" ht="18" x14ac:dyDescent="0.2">
      <c r="B28" s="60" t="s">
        <v>71</v>
      </c>
    </row>
    <row r="29" spans="1:4" ht="18" x14ac:dyDescent="0.2">
      <c r="B29" s="60" t="s">
        <v>8</v>
      </c>
    </row>
    <row r="30" spans="1:4" ht="18" x14ac:dyDescent="0.2">
      <c r="B30" s="60" t="s">
        <v>72</v>
      </c>
    </row>
    <row r="31" spans="1:4" ht="18" x14ac:dyDescent="0.2">
      <c r="B31" s="76"/>
    </row>
    <row r="324" spans="1:2" x14ac:dyDescent="0.2">
      <c r="A324" s="47" t="s">
        <v>55</v>
      </c>
      <c r="B324" s="59" t="s">
        <v>56</v>
      </c>
    </row>
  </sheetData>
  <mergeCells count="10">
    <mergeCell ref="B23:C23"/>
    <mergeCell ref="A1:C1"/>
    <mergeCell ref="A2:C2"/>
    <mergeCell ref="A3:C3"/>
    <mergeCell ref="A4:C4"/>
    <mergeCell ref="A5:C5"/>
    <mergeCell ref="A6:C6"/>
    <mergeCell ref="A8:C8"/>
    <mergeCell ref="B12:B13"/>
    <mergeCell ref="B14:B15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CDraw5" shapeId="13313" r:id="rId4">
          <objectPr defaultSize="0" autoPict="0" r:id="rId5">
            <anchor moveWithCells="1" sizeWithCells="1">
              <from>
                <xdr:col>2</xdr:col>
                <xdr:colOff>400050</xdr:colOff>
                <xdr:row>0</xdr:row>
                <xdr:rowOff>28575</xdr:rowOff>
              </from>
              <to>
                <xdr:col>2</xdr:col>
                <xdr:colOff>1924050</xdr:colOff>
                <xdr:row>5</xdr:row>
                <xdr:rowOff>133350</xdr:rowOff>
              </to>
            </anchor>
          </objectPr>
        </oleObject>
      </mc:Choice>
      <mc:Fallback>
        <oleObject progId="CDraw5" shapeId="1331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CRONOGRAMA</vt:lpstr>
      <vt:lpstr>PREÇOS E CUSTOS</vt:lpstr>
      <vt:lpstr>MEMÓRIA DE CALCULO </vt:lpstr>
      <vt:lpstr>BDI</vt:lpstr>
      <vt:lpstr>RESUMO</vt:lpstr>
      <vt:lpstr>CRONOGRAMA!Area_de_impressao</vt:lpstr>
      <vt:lpstr>'MEMÓRIA DE CALCULO '!Area_de_impressao</vt:lpstr>
      <vt:lpstr>'PREÇOS E CUSTOS'!Area_de_impressao</vt:lpstr>
      <vt:lpstr>RESUMO!Area_de_impressao</vt:lpstr>
      <vt:lpstr>'PREÇOS E CUSTOS'!Titulos_de_impressao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Licitaçao-1</cp:lastModifiedBy>
  <cp:lastPrinted>2024-06-07T12:19:22Z</cp:lastPrinted>
  <dcterms:created xsi:type="dcterms:W3CDTF">1997-01-10T22:22:50Z</dcterms:created>
  <dcterms:modified xsi:type="dcterms:W3CDTF">2024-08-27T14:10:36Z</dcterms:modified>
</cp:coreProperties>
</file>